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edliská chodník\E mail\"/>
    </mc:Choice>
  </mc:AlternateContent>
  <xr:revisionPtr revIDLastSave="0" documentId="13_ncr:1_{BDCF460A-2A67-401A-896F-05F5D05A645A}" xr6:coauthVersionLast="47" xr6:coauthVersionMax="47" xr10:uidLastSave="{00000000-0000-0000-0000-000000000000}"/>
  <bookViews>
    <workbookView xWindow="28680" yWindow="-120" windowWidth="29040" windowHeight="15840" xr2:uid="{6BC7AE0E-2CBA-423E-BDBB-762861759D56}"/>
  </bookViews>
  <sheets>
    <sheet name="Rekapitulácia" sheetId="1" r:id="rId1"/>
    <sheet name="Krycí list stavby" sheetId="2" r:id="rId2"/>
    <sheet name="SO 15468" sheetId="3" r:id="rId3"/>
  </sheets>
  <definedNames>
    <definedName name="_xlnm.Print_Area" localSheetId="2">'SO 15468'!$B$2:$V$148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C18" i="2"/>
  <c r="E17" i="2"/>
  <c r="D17" i="2"/>
  <c r="C17" i="2"/>
  <c r="E16" i="2"/>
  <c r="D16" i="2"/>
  <c r="C16" i="2"/>
  <c r="C15" i="2"/>
  <c r="F8" i="1"/>
  <c r="I15" i="2" s="1"/>
  <c r="E8" i="1"/>
  <c r="I16" i="2" s="1"/>
  <c r="D8" i="1"/>
  <c r="I17" i="2" s="1"/>
  <c r="E7" i="1"/>
  <c r="K7" i="1"/>
  <c r="H29" i="3"/>
  <c r="P29" i="3" s="1"/>
  <c r="P16" i="3"/>
  <c r="Z148" i="3"/>
  <c r="I61" i="3"/>
  <c r="E61" i="3"/>
  <c r="V145" i="3"/>
  <c r="L145" i="3"/>
  <c r="K144" i="3"/>
  <c r="J144" i="3"/>
  <c r="S144" i="3"/>
  <c r="S145" i="3" s="1"/>
  <c r="H61" i="3" s="1"/>
  <c r="M144" i="3"/>
  <c r="M145" i="3" s="1"/>
  <c r="F61" i="3" s="1"/>
  <c r="I144" i="3"/>
  <c r="I145" i="3" s="1"/>
  <c r="G61" i="3" s="1"/>
  <c r="I60" i="3"/>
  <c r="V141" i="3"/>
  <c r="L141" i="3"/>
  <c r="E60" i="3" s="1"/>
  <c r="K140" i="3"/>
  <c r="J140" i="3"/>
  <c r="S140" i="3"/>
  <c r="M140" i="3"/>
  <c r="I140" i="3"/>
  <c r="K139" i="3"/>
  <c r="J139" i="3"/>
  <c r="S139" i="3"/>
  <c r="M139" i="3"/>
  <c r="I139" i="3"/>
  <c r="K138" i="3"/>
  <c r="J138" i="3"/>
  <c r="S138" i="3"/>
  <c r="M138" i="3"/>
  <c r="I138" i="3"/>
  <c r="K137" i="3"/>
  <c r="J137" i="3"/>
  <c r="S137" i="3"/>
  <c r="M137" i="3"/>
  <c r="I137" i="3"/>
  <c r="K136" i="3"/>
  <c r="J136" i="3"/>
  <c r="S136" i="3"/>
  <c r="M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M129" i="3"/>
  <c r="I129" i="3"/>
  <c r="K128" i="3"/>
  <c r="J128" i="3"/>
  <c r="S128" i="3"/>
  <c r="S141" i="3" s="1"/>
  <c r="H60" i="3" s="1"/>
  <c r="M128" i="3"/>
  <c r="I128" i="3"/>
  <c r="E59" i="3"/>
  <c r="V125" i="3"/>
  <c r="I59" i="3" s="1"/>
  <c r="L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M122" i="3"/>
  <c r="I122" i="3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S125" i="3" s="1"/>
  <c r="H59" i="3" s="1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V112" i="3"/>
  <c r="I58" i="3" s="1"/>
  <c r="L112" i="3"/>
  <c r="E58" i="3" s="1"/>
  <c r="K111" i="3"/>
  <c r="J111" i="3"/>
  <c r="S111" i="3"/>
  <c r="M111" i="3"/>
  <c r="I111" i="3"/>
  <c r="K110" i="3"/>
  <c r="J110" i="3"/>
  <c r="S110" i="3"/>
  <c r="M110" i="3"/>
  <c r="I110" i="3"/>
  <c r="K109" i="3"/>
  <c r="J109" i="3"/>
  <c r="S109" i="3"/>
  <c r="M109" i="3"/>
  <c r="I109" i="3"/>
  <c r="K108" i="3"/>
  <c r="J108" i="3"/>
  <c r="S108" i="3"/>
  <c r="M108" i="3"/>
  <c r="I108" i="3"/>
  <c r="K107" i="3"/>
  <c r="J107" i="3"/>
  <c r="S107" i="3"/>
  <c r="M107" i="3"/>
  <c r="I107" i="3"/>
  <c r="K106" i="3"/>
  <c r="J106" i="3"/>
  <c r="S106" i="3"/>
  <c r="M106" i="3"/>
  <c r="I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S112" i="3" s="1"/>
  <c r="H58" i="3" s="1"/>
  <c r="M101" i="3"/>
  <c r="I101" i="3"/>
  <c r="I57" i="3"/>
  <c r="S98" i="3"/>
  <c r="H57" i="3" s="1"/>
  <c r="V98" i="3"/>
  <c r="L98" i="3"/>
  <c r="E57" i="3" s="1"/>
  <c r="K97" i="3"/>
  <c r="J97" i="3"/>
  <c r="S97" i="3"/>
  <c r="M97" i="3"/>
  <c r="I97" i="3"/>
  <c r="I98" i="3" s="1"/>
  <c r="G57" i="3" s="1"/>
  <c r="K96" i="3"/>
  <c r="J96" i="3"/>
  <c r="S96" i="3"/>
  <c r="M96" i="3"/>
  <c r="I96" i="3"/>
  <c r="I56" i="3"/>
  <c r="E56" i="3"/>
  <c r="V93" i="3"/>
  <c r="L93" i="3"/>
  <c r="K92" i="3"/>
  <c r="J92" i="3"/>
  <c r="S92" i="3"/>
  <c r="M92" i="3"/>
  <c r="I92" i="3"/>
  <c r="K91" i="3"/>
  <c r="J91" i="3"/>
  <c r="S91" i="3"/>
  <c r="M91" i="3"/>
  <c r="I91" i="3"/>
  <c r="K90" i="3"/>
  <c r="J90" i="3"/>
  <c r="S90" i="3"/>
  <c r="M90" i="3"/>
  <c r="I90" i="3"/>
  <c r="K89" i="3"/>
  <c r="J89" i="3"/>
  <c r="S89" i="3"/>
  <c r="M89" i="3"/>
  <c r="I89" i="3"/>
  <c r="K88" i="3"/>
  <c r="J88" i="3"/>
  <c r="S88" i="3"/>
  <c r="M88" i="3"/>
  <c r="I88" i="3"/>
  <c r="K87" i="3"/>
  <c r="J87" i="3"/>
  <c r="S87" i="3"/>
  <c r="M87" i="3"/>
  <c r="I87" i="3"/>
  <c r="K86" i="3"/>
  <c r="J86" i="3"/>
  <c r="S86" i="3"/>
  <c r="M86" i="3"/>
  <c r="I86" i="3"/>
  <c r="K85" i="3"/>
  <c r="J85" i="3"/>
  <c r="S85" i="3"/>
  <c r="M85" i="3"/>
  <c r="I85" i="3"/>
  <c r="K84" i="3"/>
  <c r="J84" i="3"/>
  <c r="S84" i="3"/>
  <c r="M84" i="3"/>
  <c r="I84" i="3"/>
  <c r="K83" i="3"/>
  <c r="J83" i="3"/>
  <c r="S83" i="3"/>
  <c r="M83" i="3"/>
  <c r="I83" i="3"/>
  <c r="K82" i="3"/>
  <c r="J82" i="3"/>
  <c r="S82" i="3"/>
  <c r="M82" i="3"/>
  <c r="I82" i="3"/>
  <c r="K81" i="3"/>
  <c r="K148" i="3" s="1"/>
  <c r="J81" i="3"/>
  <c r="S81" i="3"/>
  <c r="M81" i="3"/>
  <c r="I81" i="3"/>
  <c r="P19" i="3"/>
  <c r="I93" i="3" l="1"/>
  <c r="G56" i="3" s="1"/>
  <c r="I141" i="3"/>
  <c r="G60" i="3" s="1"/>
  <c r="M141" i="3"/>
  <c r="F60" i="3" s="1"/>
  <c r="I112" i="3"/>
  <c r="G58" i="3" s="1"/>
  <c r="M98" i="3"/>
  <c r="F57" i="3" s="1"/>
  <c r="M112" i="3"/>
  <c r="F58" i="3" s="1"/>
  <c r="I125" i="3"/>
  <c r="G59" i="3" s="1"/>
  <c r="M125" i="3"/>
  <c r="F59" i="3" s="1"/>
  <c r="M93" i="3"/>
  <c r="F56" i="3" s="1"/>
  <c r="I19" i="2"/>
  <c r="L148" i="3"/>
  <c r="E64" i="3" s="1"/>
  <c r="S148" i="3"/>
  <c r="H64" i="3" s="1"/>
  <c r="S93" i="3"/>
  <c r="H56" i="3" s="1"/>
  <c r="L147" i="3"/>
  <c r="E62" i="3" s="1"/>
  <c r="C15" i="3" s="1"/>
  <c r="M147" i="3"/>
  <c r="F62" i="3" s="1"/>
  <c r="D15" i="3" s="1"/>
  <c r="D15" i="2" s="1"/>
  <c r="S147" i="3"/>
  <c r="H62" i="3" s="1"/>
  <c r="V147" i="3"/>
  <c r="I62" i="3" s="1"/>
  <c r="I147" i="3" l="1"/>
  <c r="G62" i="3" s="1"/>
  <c r="E15" i="3" s="1"/>
  <c r="M148" i="3"/>
  <c r="F64" i="3" s="1"/>
  <c r="V148" i="3"/>
  <c r="I64" i="3" s="1"/>
  <c r="P22" i="3" l="1"/>
  <c r="I22" i="2" s="1"/>
  <c r="E15" i="2"/>
  <c r="E19" i="2" s="1"/>
  <c r="P21" i="3"/>
  <c r="I21" i="2" s="1"/>
  <c r="E19" i="3"/>
  <c r="E22" i="3"/>
  <c r="E22" i="2" s="1"/>
  <c r="P23" i="3"/>
  <c r="I23" i="2" s="1"/>
  <c r="E23" i="3"/>
  <c r="E23" i="2" s="1"/>
  <c r="E21" i="3"/>
  <c r="I148" i="3"/>
  <c r="G64" i="3" l="1"/>
  <c r="B7" i="1"/>
  <c r="E21" i="2"/>
  <c r="I25" i="2" s="1"/>
  <c r="I27" i="2" s="1"/>
  <c r="P25" i="3"/>
  <c r="P27" i="3" l="1"/>
  <c r="C7" i="1"/>
  <c r="C8" i="1" s="1"/>
  <c r="B8" i="1"/>
  <c r="G7" i="1"/>
  <c r="G8" i="1" s="1"/>
  <c r="B9" i="1" l="1"/>
  <c r="H28" i="3"/>
  <c r="P28" i="3" s="1"/>
  <c r="P30" i="3" s="1"/>
  <c r="G9" i="1" l="1"/>
  <c r="H28" i="2"/>
  <c r="I28" i="2" s="1"/>
  <c r="B10" i="1"/>
  <c r="G10" i="1" l="1"/>
  <c r="G11" i="1" s="1"/>
  <c r="H29" i="2"/>
  <c r="I29" i="2" s="1"/>
  <c r="I30" i="2" s="1"/>
</calcChain>
</file>

<file path=xl/sharedStrings.xml><?xml version="1.0" encoding="utf-8"?>
<sst xmlns="http://schemas.openxmlformats.org/spreadsheetml/2006/main" count="325" uniqueCount="193">
  <si>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</si>
  <si>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</si>
  <si>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</si>
  <si>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</si>
  <si>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</si>
  <si>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</si>
  <si>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</si>
  <si>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</si>
  <si>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</si>
  <si>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</si>
  <si>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</si>
  <si>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01 - Chodník</t>
  </si>
  <si>
    <t>Krycí list rozpočtu</t>
  </si>
  <si>
    <t>Objekt SO 01 - Chodník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</si>
  <si>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</si>
  <si>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</si>
  <si>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</si>
  <si>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</si>
  <si>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</si>
  <si>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28. 10. 2021</t>
  </si>
  <si>
    <t>Odberateľ: Obec Sedliská</t>
  </si>
  <si>
    <t>Projektant: Drahoslava Dankaninoá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</si>
  <si>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</si>
  <si>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</si>
  <si>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</si>
  <si>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</si>
  <si>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</si>
  <si>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</si>
  <si>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</si>
  <si>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</si>
  <si>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</si>
  <si>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</si>
  <si>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</si>
  <si>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</si>
  <si>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</si>
  <si>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</si>
  <si>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</si>
  <si>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</si>
  <si>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</si>
  <si>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</si>
  <si>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</si>
  <si>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</si>
  <si>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</si>
  <si>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</si>
  <si>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</si>
  <si>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</si>
  <si>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</si>
  <si>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</si>
  <si>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</si>
  <si>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</si>
  <si>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</si>
  <si>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</si>
  <si>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</si>
  <si>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</si>
  <si>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</si>
  <si>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28. 10. 2021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</si>
  <si>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</si>
  <si>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</si>
  <si>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</si>
  <si>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</si>
  <si>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</si>
  <si>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</si>
  <si>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</si>
  <si>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</si>
  <si>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</si>
  <si>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</si>
  <si>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</si>
  <si>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</si>
  <si>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</si>
  <si>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</si>
  <si>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</si>
  <si>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</si>
  <si>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</si>
  <si>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</si>
  <si>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</si>
  <si>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</si>
  <si>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Dátum: </t>
  </si>
  <si>
    <t>122201102</t>
  </si>
  <si>
    <t xml:space="preserve">Odkopávka a prekopávka nezapažená v hornine 3,nad 100 do 1000 m3   </t>
  </si>
  <si>
    <t>m3</t>
  </si>
  <si>
    <t>122202209</t>
  </si>
  <si>
    <t xml:space="preserve">Príplatok za lepivosť horniny 3   </t>
  </si>
  <si>
    <t>130001101</t>
  </si>
  <si>
    <t xml:space="preserve">Príplatok k cenám za sťaženie výkopu pre všetky triedy   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</si>
  <si>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</si>
  <si>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</si>
  <si>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</si>
  <si>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</si>
  <si>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162501102</t>
  </si>
  <si>
    <t xml:space="preserve">Vodorovné premiestnenie výkopku  po spevnenej ceste z 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</si>
  <si>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</si>
  <si>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</si>
  <si>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171201201</t>
  </si>
  <si>
    <t xml:space="preserve">Uloženie sypaniny na skládky do 100 m3   </t>
  </si>
  <si>
    <t>174101001</t>
  </si>
  <si>
    <t xml:space="preserve">Zásyp zhut. štrkodrvou do 100 m3   </t>
  </si>
  <si>
    <t>5833721300</t>
  </si>
  <si>
    <t xml:space="preserve">Štrkopiesok 0-32 Z   </t>
  </si>
  <si>
    <t>181101102</t>
  </si>
  <si>
    <t xml:space="preserve">Úprava pláne v zárezoch v hornine 1-4 so zhutnením   </t>
  </si>
  <si>
    <t>m2</t>
  </si>
  <si>
    <t>182001111</t>
  </si>
  <si>
    <t xml:space="preserve">Plošná úprava terénu pri nerovnostiach terénu nad 50-100mm v rovine alebo na svahu do 1:5   </t>
  </si>
  <si>
    <t>451311311</t>
  </si>
  <si>
    <t xml:space="preserve">Podklad pod dlažbu z betónu prostého tr. C 12/15 hr. do 100 mm -žlab   </t>
  </si>
  <si>
    <t>451571221</t>
  </si>
  <si>
    <t xml:space="preserve">Podklad pre dlažbu zo štrkopiesku, hr. do 100 mm   </t>
  </si>
  <si>
    <t>564261111.S</t>
  </si>
  <si>
    <t xml:space="preserve">Podklad alebo podsyp zo štrkopiesku s rozprestretím, vlhčením a zhutnením, po zhutnení hr. 200 mm   </t>
  </si>
  <si>
    <t>564752111</t>
  </si>
  <si>
    <t xml:space="preserve">Podklad alebo kryt z kameniva hrubého drveného veľ.0-63 mm  po zhut.hr. 150 mm   </t>
  </si>
  <si>
    <t>564762111.S</t>
  </si>
  <si>
    <t xml:space="preserve">Podklad alebo kryt z kameniva hrubého drveného veľ. 0-63 mm  po zhut.hr. 200 mm   </t>
  </si>
  <si>
    <t>567114211</t>
  </si>
  <si>
    <t xml:space="preserve">Podklad z podkladového betónu PB II tr. C 16/20 hr. 100 mm   </t>
  </si>
  <si>
    <t>567124215.S</t>
  </si>
  <si>
    <t xml:space="preserve">Podklad z podkladového betónu PB II tr. C 16/20 hr. 150 mm   </t>
  </si>
  <si>
    <t>569231111</t>
  </si>
  <si>
    <t xml:space="preserve">Spevnenie krajníc,komunikácií pre peších štrkopieskom alebo kamenivom ťaženým,hr.100 mm   </t>
  </si>
  <si>
    <t>572713111</t>
  </si>
  <si>
    <t xml:space="preserve">Vyrovnanie povrchu s rozprestr. hmôt a zhutnením krytov asfaltovou zmesou pre koberec otvorený   </t>
  </si>
  <si>
    <t>t</t>
  </si>
  <si>
    <t>573111115.S</t>
  </si>
  <si>
    <t xml:space="preserve">Postrek asfaltový infiltračný s posypom kamenivom z asfaltu cestného v množstve 2,50 kg/m2   </t>
  </si>
  <si>
    <t>577144111</t>
  </si>
  <si>
    <t xml:space="preserve">Asfaltový betón vrstva obrusná AC 8 O v pruhu š. do 3 m z nemodifik. asfaltu tr. II, po zhutnení hr. 50 mm   </t>
  </si>
  <si>
    <t>577144271</t>
  </si>
  <si>
    <t xml:space="preserve">Asfaltový betón vrstva obrusná AC 11 O v pruhu š. do 3 m z modifik. asfaltu tr. II, po zhutnení hr. 50 mm   </t>
  </si>
  <si>
    <t>577144331.S</t>
  </si>
  <si>
    <t xml:space="preserve">Asfaltový betón vrstva obrusná alebo ložná AC 16 v pruhu š. do 3 m z nemodifik. asfaltu tr. II, po zhutnení hr. 50 mm   </t>
  </si>
  <si>
    <t>822391111</t>
  </si>
  <si>
    <t xml:space="preserve">Montáž potrubia z rúr typu TZR v sklone do 20 % tesnených povrazcom a cem. maltou DN 400   </t>
  </si>
  <si>
    <t>m</t>
  </si>
  <si>
    <t>592210000600.S</t>
  </si>
  <si>
    <t xml:space="preserve">Rúra železobetónová pre dažďové odpadné vody TZP 4-40, DN 400, dĺ. 1000 mm, zosilená   </t>
  </si>
  <si>
    <t>ks</t>
  </si>
  <si>
    <t>871356006</t>
  </si>
  <si>
    <t xml:space="preserve">Montáž kanalizačného PVC-U potrubia hladkého viacvrstvového DN 200   </t>
  </si>
  <si>
    <t>286110007400</t>
  </si>
  <si>
    <t>Rúra kanalizačná PVC-U gravitačná, hladká SN4 - KG, ML - viacvrstvová, DN 200, dĺ. 5 m</t>
  </si>
  <si>
    <t>894211121</t>
  </si>
  <si>
    <t xml:space="preserve">Šachta kanalizačná kontrolna z PVC dn 800_vratane poklopu   </t>
  </si>
  <si>
    <t>895941111</t>
  </si>
  <si>
    <t xml:space="preserve">Zriadenie kanalizačného vpustu uličného z betónových dielcov   </t>
  </si>
  <si>
    <t>592230000100</t>
  </si>
  <si>
    <t xml:space="preserve">Bodový uličný vpust BGZ-S NW 200, jednodielny s presuvkou DN 200, betónový  </t>
  </si>
  <si>
    <t>899201111</t>
  </si>
  <si>
    <t xml:space="preserve">Osadenie liatinovej mreže vrátane rámu a koša na bahno hmotnosti jednotlivo do 50 kg   </t>
  </si>
  <si>
    <t>592230000400</t>
  </si>
  <si>
    <t>Liatinový rošt, lxšxhr 500x267x25 mm, trieda D 400, pre 2-dielny bodový uličný vpust BGZ-S NW 200</t>
  </si>
  <si>
    <t>592230000500</t>
  </si>
  <si>
    <t xml:space="preserve">Matica M 12, DIN 934, pozinkovaná, pre bodový uličný vpust BGZ-S NW 200 </t>
  </si>
  <si>
    <t>917762111</t>
  </si>
  <si>
    <t xml:space="preserve">Osadenie chodník. obrubníka betónového s oporou z betónu prostého tr. C 10/12,5 do lôžka   </t>
  </si>
  <si>
    <t>592170002100</t>
  </si>
  <si>
    <t xml:space="preserve">Obrubník cestný, lxšxv 1000x100x200 mm, skosenie 15/15 mm   </t>
  </si>
  <si>
    <t>592170002400.S</t>
  </si>
  <si>
    <t xml:space="preserve">Obrubník cestný nábehový, lxšxv 1000x200x150(100) mm   </t>
  </si>
  <si>
    <t>919535557</t>
  </si>
  <si>
    <t xml:space="preserve">Obetónovanie rúrového priepustu betónom jednoduchým tr. C 16/20   </t>
  </si>
  <si>
    <t>935112111</t>
  </si>
  <si>
    <t xml:space="preserve">Osadenie priekop. žľabu z betón. priekopových tvárnic šírky do 500 mm do betónu C 12/15   </t>
  </si>
  <si>
    <t>592270034300</t>
  </si>
  <si>
    <t>Odvodňovací žľab pre vysokú záťaž BGZ-S SV G NW 200, č. 0, dĺžky 1 m, výšky 295 mm, bez spádu, betónový s liatinovou hranou</t>
  </si>
  <si>
    <t>592270017600</t>
  </si>
  <si>
    <t>Liatinový rošt NW 200, lxšxhr 500x247x25 mm, rozmer štrbiny SW 16x220 mm, trieda D 400, (2x bez spojovacieho materiálu), bez rýchlouzáveru, pre žľaby s ochrannou hranou</t>
  </si>
  <si>
    <t>935112211</t>
  </si>
  <si>
    <t xml:space="preserve">Osadenie priekopového žľabu z betónových priekopových tvárnic šírky 500-800 mm do betónu   </t>
  </si>
  <si>
    <t>592270001800</t>
  </si>
  <si>
    <t xml:space="preserve">Tvárnica priekopová  TBM 1-60, lxšxv 620x300x154,5(75) mm   </t>
  </si>
  <si>
    <t>966008112</t>
  </si>
  <si>
    <t xml:space="preserve">Búranie rúrového priepustu, z rúr DN 300 do 500 mm,  -0,98000t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</si>
  <si>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</si>
  <si>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</si>
  <si>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</si>
  <si>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</si>
  <si>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979082121</t>
  </si>
  <si>
    <t xml:space="preserve">Poplatok za uskladnenie TKO   </t>
  </si>
  <si>
    <t>998225111.S</t>
  </si>
  <si>
    <t xml:space="preserve">Presun hmôt pre pozemnú komunikáciu a letisko s krytom asfaltovým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</si>
  <si>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</si>
  <si>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</si>
  <si>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</si>
  <si>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</si>
  <si>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</si>
  <si>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</si>
  <si>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</si>
  <si>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</si>
  <si>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</si>
  <si>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</si>
  <si>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</si>
  <si>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t>Stavba Výstavba chodníka k ZŠ a MŠ Sedliská v k. ú. Sedliská</t>
  </si>
  <si>
    <t>Zákazka Výstavba chodníka k ZŠ a MŠ Sedliská v k. ú. Sedliská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</si>
</sst>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2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8" xfId="0" applyFont="1" applyFill="1" applyBorder="1"/>
    <xf numFmtId="0" fontId="1" fillId="0" borderId="83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36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1C9B3-BF4C-4CAC-AC67-5EACC3F72FE2}">
  <dimension ref="A1:Z11"/>
  <sheetViews>
    <sheetView tabSelected="1" workbookViewId="0">
      <selection activeCell="F18" sqref="F18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6" t="s">
        <v>0</v>
      </c>
      <c r="B2" s="277"/>
      <c r="C2" s="277"/>
      <c r="D2" s="277"/>
      <c r="E2" s="277"/>
      <c r="F2" s="5" t="s">
        <v>1</v>
      </c>
      <c r="G2" s="5"/>
    </row>
    <row r="3" spans="1:26" x14ac:dyDescent="0.3">
      <c r="A3" s="278" t="s">
        <v>191</v>
      </c>
      <c r="B3" s="278"/>
      <c r="C3" s="278"/>
      <c r="D3" s="278"/>
      <c r="E3" s="278"/>
      <c r="F3" s="6" t="s">
        <v>2</v>
      </c>
      <c r="G3" s="6" t="s">
        <v>3</v>
      </c>
    </row>
    <row r="4" spans="1:26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26" x14ac:dyDescent="0.3">
      <c r="A7" s="2" t="s">
        <v>11</v>
      </c>
      <c r="B7" s="220">
        <f>'SO 15468'!I148-Rekapitulácia!D7</f>
        <v>0</v>
      </c>
      <c r="C7" s="220">
        <f>'SO 15468'!P25</f>
        <v>0</v>
      </c>
      <c r="D7" s="220">
        <v>0</v>
      </c>
      <c r="E7" s="220">
        <f>'SO 15468'!P16</f>
        <v>0</v>
      </c>
      <c r="F7" s="220">
        <v>0</v>
      </c>
      <c r="G7" s="220">
        <f>B7+C7+D7+E7+F7</f>
        <v>0</v>
      </c>
      <c r="K7">
        <f>'SO 15468'!K148</f>
        <v>0</v>
      </c>
      <c r="Q7">
        <v>30.126000000000001</v>
      </c>
    </row>
    <row r="8" spans="1:26" x14ac:dyDescent="0.3">
      <c r="A8" s="223" t="s">
        <v>180</v>
      </c>
      <c r="B8" s="224">
        <f>SUM(B7:B7)</f>
        <v>0</v>
      </c>
      <c r="C8" s="224">
        <f>SUM(C7:C7)</f>
        <v>0</v>
      </c>
      <c r="D8" s="224">
        <f>SUM(D7:D7)</f>
        <v>0</v>
      </c>
      <c r="E8" s="224">
        <f>SUM(E7:E7)</f>
        <v>0</v>
      </c>
      <c r="F8" s="224">
        <f>SUM(F7:F7)</f>
        <v>0</v>
      </c>
      <c r="G8" s="224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21" t="s">
        <v>181</v>
      </c>
      <c r="B9" s="222">
        <f>G8-SUM(Rekapitulácia!K7:'Rekapitulácia'!K7)*1</f>
        <v>0</v>
      </c>
      <c r="C9" s="222"/>
      <c r="D9" s="222"/>
      <c r="E9" s="222"/>
      <c r="F9" s="222"/>
      <c r="G9" s="222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182</v>
      </c>
      <c r="B10" s="219">
        <f>(G8-B9)</f>
        <v>0</v>
      </c>
      <c r="C10" s="219"/>
      <c r="D10" s="219"/>
      <c r="E10" s="219"/>
      <c r="F10" s="219"/>
      <c r="G10" s="219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5" t="s">
        <v>183</v>
      </c>
      <c r="B11" s="226"/>
      <c r="C11" s="226"/>
      <c r="D11" s="226"/>
      <c r="E11" s="226"/>
      <c r="F11" s="226"/>
      <c r="G11" s="226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F13B3-1743-41FA-9CF4-37DD0590FCE5}">
  <dimension ref="A1:AA42"/>
  <sheetViews>
    <sheetView workbookViewId="0">
      <pane ySplit="1" topLeftCell="A2" activePane="bottomLeft" state="frozen"/>
      <selection pane="bottomLeft" activeCell="B3" sqref="B3:J3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332031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1" t="s">
        <v>184</v>
      </c>
      <c r="C2" s="282"/>
      <c r="D2" s="282"/>
      <c r="E2" s="282"/>
      <c r="F2" s="282"/>
      <c r="G2" s="282"/>
      <c r="H2" s="282"/>
      <c r="I2" s="282"/>
      <c r="J2" s="283"/>
      <c r="K2" s="268"/>
      <c r="L2" s="268"/>
      <c r="M2" s="268"/>
      <c r="N2" s="268"/>
      <c r="O2" s="268"/>
      <c r="P2" s="153"/>
    </row>
    <row r="3" spans="1:23" ht="18" customHeight="1" x14ac:dyDescent="0.3">
      <c r="A3" s="1"/>
      <c r="B3" s="284" t="s">
        <v>191</v>
      </c>
      <c r="C3" s="285"/>
      <c r="D3" s="285"/>
      <c r="E3" s="285"/>
      <c r="F3" s="285"/>
      <c r="G3" s="286"/>
      <c r="H3" s="286"/>
      <c r="I3" s="286"/>
      <c r="J3" s="287"/>
      <c r="K3" s="268"/>
      <c r="L3" s="268"/>
      <c r="M3" s="268"/>
      <c r="N3" s="268"/>
      <c r="O3" s="268"/>
      <c r="P3" s="153"/>
    </row>
    <row r="4" spans="1:23" ht="18" customHeight="1" x14ac:dyDescent="0.3">
      <c r="A4" s="1"/>
      <c r="B4" s="236"/>
      <c r="C4" s="227"/>
      <c r="D4" s="227"/>
      <c r="E4" s="227"/>
      <c r="F4" s="237" t="s">
        <v>14</v>
      </c>
      <c r="G4" s="227"/>
      <c r="H4" s="227"/>
      <c r="I4" s="227"/>
      <c r="J4" s="271"/>
      <c r="K4" s="268"/>
      <c r="L4" s="268"/>
      <c r="M4" s="268"/>
      <c r="N4" s="268"/>
      <c r="O4" s="268"/>
      <c r="P4" s="153"/>
    </row>
    <row r="5" spans="1:23" ht="18" customHeight="1" x14ac:dyDescent="0.3">
      <c r="A5" s="1"/>
      <c r="B5" s="235"/>
      <c r="C5" s="227"/>
      <c r="D5" s="227"/>
      <c r="E5" s="227"/>
      <c r="F5" s="237" t="s">
        <v>15</v>
      </c>
      <c r="G5" s="227"/>
      <c r="H5" s="227"/>
      <c r="I5" s="227"/>
      <c r="J5" s="271"/>
      <c r="K5" s="268"/>
      <c r="L5" s="268"/>
      <c r="M5" s="268"/>
      <c r="N5" s="268"/>
      <c r="O5" s="268"/>
      <c r="P5" s="153"/>
    </row>
    <row r="6" spans="1:23" ht="18" customHeight="1" x14ac:dyDescent="0.3">
      <c r="A6" s="1"/>
      <c r="B6" s="238" t="s">
        <v>16</v>
      </c>
      <c r="C6" s="227"/>
      <c r="D6" s="237" t="s">
        <v>17</v>
      </c>
      <c r="E6" s="227"/>
      <c r="F6" s="237" t="s">
        <v>18</v>
      </c>
      <c r="G6" s="237" t="s">
        <v>19</v>
      </c>
      <c r="H6" s="227"/>
      <c r="I6" s="227"/>
      <c r="J6" s="271"/>
      <c r="K6" s="268"/>
      <c r="L6" s="268"/>
      <c r="M6" s="268"/>
      <c r="N6" s="268"/>
      <c r="O6" s="268"/>
      <c r="P6" s="153"/>
    </row>
    <row r="7" spans="1:23" ht="19.95" customHeight="1" x14ac:dyDescent="0.3">
      <c r="A7" s="1"/>
      <c r="B7" s="288" t="s">
        <v>20</v>
      </c>
      <c r="C7" s="289"/>
      <c r="D7" s="289"/>
      <c r="E7" s="289"/>
      <c r="F7" s="289"/>
      <c r="G7" s="289"/>
      <c r="H7" s="289"/>
      <c r="I7" s="239"/>
      <c r="J7" s="272"/>
      <c r="K7" s="268"/>
      <c r="L7" s="268"/>
      <c r="M7" s="268"/>
      <c r="N7" s="268"/>
      <c r="O7" s="268"/>
      <c r="P7" s="153"/>
    </row>
    <row r="8" spans="1:23" ht="18" customHeight="1" x14ac:dyDescent="0.3">
      <c r="A8" s="1"/>
      <c r="B8" s="238" t="s">
        <v>23</v>
      </c>
      <c r="C8" s="227"/>
      <c r="D8" s="227"/>
      <c r="E8" s="227"/>
      <c r="F8" s="237" t="s">
        <v>24</v>
      </c>
      <c r="G8" s="227"/>
      <c r="H8" s="227"/>
      <c r="I8" s="227"/>
      <c r="J8" s="271"/>
      <c r="K8" s="268"/>
      <c r="L8" s="268"/>
      <c r="M8" s="268"/>
      <c r="N8" s="268"/>
      <c r="O8" s="268"/>
      <c r="P8" s="153"/>
    </row>
    <row r="9" spans="1:23" ht="19.95" customHeight="1" x14ac:dyDescent="0.3">
      <c r="A9" s="1"/>
      <c r="B9" s="288" t="s">
        <v>21</v>
      </c>
      <c r="C9" s="289"/>
      <c r="D9" s="289"/>
      <c r="E9" s="289"/>
      <c r="F9" s="289"/>
      <c r="G9" s="289"/>
      <c r="H9" s="289"/>
      <c r="I9" s="239"/>
      <c r="J9" s="272"/>
      <c r="K9" s="268"/>
      <c r="L9" s="268"/>
      <c r="M9" s="268"/>
      <c r="N9" s="268"/>
      <c r="O9" s="268"/>
      <c r="P9" s="153"/>
    </row>
    <row r="10" spans="1:23" ht="18" customHeight="1" x14ac:dyDescent="0.3">
      <c r="A10" s="1"/>
      <c r="B10" s="238" t="s">
        <v>23</v>
      </c>
      <c r="C10" s="227"/>
      <c r="D10" s="227"/>
      <c r="E10" s="227"/>
      <c r="F10" s="237" t="s">
        <v>24</v>
      </c>
      <c r="G10" s="227"/>
      <c r="H10" s="227"/>
      <c r="I10" s="227"/>
      <c r="J10" s="271"/>
      <c r="K10" s="268"/>
      <c r="L10" s="268"/>
      <c r="M10" s="268"/>
      <c r="N10" s="268"/>
      <c r="O10" s="268"/>
      <c r="P10" s="153"/>
    </row>
    <row r="11" spans="1:23" ht="19.95" customHeight="1" x14ac:dyDescent="0.3">
      <c r="A11" s="1"/>
      <c r="B11" s="288" t="s">
        <v>22</v>
      </c>
      <c r="C11" s="289"/>
      <c r="D11" s="289"/>
      <c r="E11" s="289"/>
      <c r="F11" s="289"/>
      <c r="G11" s="289"/>
      <c r="H11" s="289"/>
      <c r="I11" s="239"/>
      <c r="J11" s="272"/>
      <c r="K11" s="268"/>
      <c r="L11" s="268"/>
      <c r="M11" s="268"/>
      <c r="N11" s="268"/>
      <c r="O11" s="268"/>
      <c r="P11" s="153"/>
    </row>
    <row r="12" spans="1:23" ht="18" customHeight="1" x14ac:dyDescent="0.3">
      <c r="A12" s="1"/>
      <c r="B12" s="238" t="s">
        <v>23</v>
      </c>
      <c r="C12" s="227"/>
      <c r="D12" s="227"/>
      <c r="E12" s="227"/>
      <c r="F12" s="237" t="s">
        <v>24</v>
      </c>
      <c r="G12" s="227"/>
      <c r="H12" s="227"/>
      <c r="I12" s="227"/>
      <c r="J12" s="271"/>
      <c r="K12" s="268"/>
      <c r="L12" s="268"/>
      <c r="M12" s="268"/>
      <c r="N12" s="268"/>
      <c r="O12" s="268"/>
      <c r="P12" s="153"/>
    </row>
    <row r="13" spans="1:23" ht="18" customHeight="1" x14ac:dyDescent="0.3">
      <c r="A13" s="1"/>
      <c r="B13" s="234"/>
      <c r="C13" s="127"/>
      <c r="D13" s="127"/>
      <c r="E13" s="127"/>
      <c r="F13" s="127"/>
      <c r="G13" s="127"/>
      <c r="H13" s="127"/>
      <c r="I13" s="127"/>
      <c r="J13" s="273"/>
      <c r="K13" s="268"/>
      <c r="L13" s="268"/>
      <c r="M13" s="268"/>
      <c r="N13" s="268"/>
      <c r="O13" s="268"/>
      <c r="P13" s="153"/>
    </row>
    <row r="14" spans="1:23" ht="18" customHeight="1" x14ac:dyDescent="0.3">
      <c r="A14" s="1"/>
      <c r="B14" s="244" t="s">
        <v>5</v>
      </c>
      <c r="C14" s="252" t="s">
        <v>46</v>
      </c>
      <c r="D14" s="248" t="s">
        <v>47</v>
      </c>
      <c r="E14" s="242" t="s">
        <v>48</v>
      </c>
      <c r="F14" s="279" t="s">
        <v>30</v>
      </c>
      <c r="G14" s="280"/>
      <c r="H14" s="232"/>
      <c r="I14" s="240"/>
      <c r="J14" s="274"/>
      <c r="K14" s="268"/>
      <c r="L14" s="268"/>
      <c r="M14" s="268"/>
      <c r="N14" s="268"/>
      <c r="O14" s="268"/>
      <c r="P14" s="153"/>
    </row>
    <row r="15" spans="1:23" ht="18" customHeight="1" x14ac:dyDescent="0.3">
      <c r="A15" s="1"/>
      <c r="B15" s="212" t="s">
        <v>25</v>
      </c>
      <c r="C15" s="253">
        <f>'SO 15468'!C15</f>
        <v>0</v>
      </c>
      <c r="D15" s="249">
        <f>'SO 15468'!D15</f>
        <v>0</v>
      </c>
      <c r="E15" s="241">
        <f>'SO 15468'!E15</f>
        <v>0</v>
      </c>
      <c r="F15" s="292" t="s">
        <v>31</v>
      </c>
      <c r="G15" s="293"/>
      <c r="H15" s="230"/>
      <c r="I15" s="256">
        <f>Rekapitulácia!F8</f>
        <v>0</v>
      </c>
      <c r="J15" s="201"/>
      <c r="K15" s="268"/>
      <c r="L15" s="268"/>
      <c r="M15" s="268"/>
      <c r="N15" s="268"/>
      <c r="O15" s="268"/>
      <c r="P15" s="153"/>
    </row>
    <row r="16" spans="1:23" ht="18" customHeight="1" x14ac:dyDescent="0.3">
      <c r="A16" s="1"/>
      <c r="B16" s="244" t="s">
        <v>26</v>
      </c>
      <c r="C16" s="260">
        <f>'SO 15468'!C16</f>
        <v>0</v>
      </c>
      <c r="D16" s="261">
        <f>'SO 15468'!D16</f>
        <v>0</v>
      </c>
      <c r="E16" s="246">
        <f>'SO 15468'!E16</f>
        <v>0</v>
      </c>
      <c r="F16" s="294" t="s">
        <v>32</v>
      </c>
      <c r="G16" s="280"/>
      <c r="H16" s="233"/>
      <c r="I16" s="262">
        <f>Rekapitulácia!E8</f>
        <v>0</v>
      </c>
      <c r="J16" s="274"/>
      <c r="K16" s="268"/>
      <c r="L16" s="268"/>
      <c r="M16" s="268"/>
      <c r="N16" s="268"/>
      <c r="O16" s="268"/>
      <c r="P16" s="153"/>
    </row>
    <row r="17" spans="1:23" ht="18" customHeight="1" x14ac:dyDescent="0.3">
      <c r="A17" s="1"/>
      <c r="B17" s="212" t="s">
        <v>27</v>
      </c>
      <c r="C17" s="253">
        <f>'SO 15468'!C17</f>
        <v>0</v>
      </c>
      <c r="D17" s="249">
        <f>'SO 15468'!D17</f>
        <v>0</v>
      </c>
      <c r="E17" s="241">
        <f>'SO 15468'!E17</f>
        <v>0</v>
      </c>
      <c r="F17" s="295" t="s">
        <v>33</v>
      </c>
      <c r="G17" s="296"/>
      <c r="H17" s="231"/>
      <c r="I17" s="256">
        <f>Rekapitulácia!D8</f>
        <v>0</v>
      </c>
      <c r="J17" s="201"/>
      <c r="K17" s="268"/>
      <c r="L17" s="268"/>
      <c r="M17" s="268"/>
      <c r="N17" s="268"/>
      <c r="O17" s="268"/>
      <c r="P17" s="153"/>
    </row>
    <row r="18" spans="1:23" ht="18" customHeight="1" x14ac:dyDescent="0.3">
      <c r="A18" s="1"/>
      <c r="B18" s="238" t="s">
        <v>28</v>
      </c>
      <c r="C18" s="254">
        <f>'SO 15468'!C18</f>
        <v>0</v>
      </c>
      <c r="D18" s="250">
        <f>'SO 15468'!D18</f>
        <v>0</v>
      </c>
      <c r="E18" s="228">
        <f>'SO 15468'!E18</f>
        <v>0</v>
      </c>
      <c r="F18" s="297"/>
      <c r="G18" s="298"/>
      <c r="H18" s="229"/>
      <c r="I18" s="257"/>
      <c r="J18" s="271"/>
      <c r="K18" s="268"/>
      <c r="L18" s="268"/>
      <c r="M18" s="268"/>
      <c r="N18" s="268"/>
      <c r="O18" s="268"/>
      <c r="P18" s="153"/>
    </row>
    <row r="19" spans="1:23" ht="18" customHeight="1" x14ac:dyDescent="0.3">
      <c r="A19" s="1"/>
      <c r="B19" s="238" t="s">
        <v>29</v>
      </c>
      <c r="C19" s="255"/>
      <c r="D19" s="251"/>
      <c r="E19" s="243">
        <f>SUM(E15:E18)</f>
        <v>0</v>
      </c>
      <c r="F19" s="299" t="s">
        <v>29</v>
      </c>
      <c r="G19" s="300"/>
      <c r="H19" s="229"/>
      <c r="I19" s="258">
        <f>SUM(I15:I18)</f>
        <v>0</v>
      </c>
      <c r="J19" s="271"/>
      <c r="K19" s="268"/>
      <c r="L19" s="268"/>
      <c r="M19" s="268"/>
      <c r="N19" s="268"/>
      <c r="O19" s="268"/>
      <c r="P19" s="153"/>
    </row>
    <row r="20" spans="1:23" ht="18" customHeight="1" x14ac:dyDescent="0.3">
      <c r="A20" s="1"/>
      <c r="B20" s="244" t="s">
        <v>39</v>
      </c>
      <c r="C20" s="247"/>
      <c r="D20" s="247"/>
      <c r="E20" s="263"/>
      <c r="F20" s="290" t="s">
        <v>39</v>
      </c>
      <c r="G20" s="280"/>
      <c r="H20" s="233"/>
      <c r="I20" s="259"/>
      <c r="J20" s="274"/>
      <c r="K20" s="268"/>
      <c r="L20" s="268"/>
      <c r="M20" s="268"/>
      <c r="N20" s="268"/>
      <c r="O20" s="268"/>
      <c r="P20" s="153"/>
    </row>
    <row r="21" spans="1:23" ht="18" customHeight="1" x14ac:dyDescent="0.3">
      <c r="A21" s="1"/>
      <c r="B21" s="212" t="s">
        <v>185</v>
      </c>
      <c r="C21" s="231"/>
      <c r="D21" s="231"/>
      <c r="E21" s="241">
        <f>'SO 15468'!E21</f>
        <v>0</v>
      </c>
      <c r="F21" s="301" t="s">
        <v>188</v>
      </c>
      <c r="G21" s="298"/>
      <c r="H21" s="231"/>
      <c r="I21" s="256">
        <f>'SO 15468'!P21</f>
        <v>0</v>
      </c>
      <c r="J21" s="201"/>
      <c r="K21" s="268"/>
      <c r="L21" s="268"/>
      <c r="M21" s="268"/>
      <c r="N21" s="268"/>
      <c r="O21" s="268"/>
      <c r="P21" s="153"/>
    </row>
    <row r="22" spans="1:23" ht="18" customHeight="1" x14ac:dyDescent="0.3">
      <c r="A22" s="1"/>
      <c r="B22" s="238" t="s">
        <v>186</v>
      </c>
      <c r="C22" s="229"/>
      <c r="D22" s="229"/>
      <c r="E22" s="228">
        <f>'SO 15468'!E22</f>
        <v>0</v>
      </c>
      <c r="F22" s="301" t="s">
        <v>189</v>
      </c>
      <c r="G22" s="298"/>
      <c r="H22" s="229"/>
      <c r="I22" s="257">
        <f>'SO 15468'!P22</f>
        <v>0</v>
      </c>
      <c r="J22" s="271"/>
      <c r="K22" s="268"/>
      <c r="L22" s="268"/>
      <c r="M22" s="268"/>
      <c r="N22" s="268"/>
      <c r="O22" s="268"/>
      <c r="P22" s="153"/>
      <c r="V22" s="53"/>
      <c r="W22" s="53"/>
    </row>
    <row r="23" spans="1:23" ht="18" customHeight="1" x14ac:dyDescent="0.3">
      <c r="A23" s="1"/>
      <c r="B23" s="238" t="s">
        <v>187</v>
      </c>
      <c r="C23" s="229"/>
      <c r="D23" s="229"/>
      <c r="E23" s="228">
        <f>'SO 15468'!E23</f>
        <v>0</v>
      </c>
      <c r="F23" s="301" t="s">
        <v>190</v>
      </c>
      <c r="G23" s="298"/>
      <c r="H23" s="229"/>
      <c r="I23" s="257">
        <f>'SO 15468'!P23</f>
        <v>0</v>
      </c>
      <c r="J23" s="271"/>
      <c r="K23" s="268"/>
      <c r="L23" s="268"/>
      <c r="M23" s="268"/>
      <c r="N23" s="268"/>
      <c r="O23" s="268"/>
      <c r="P23" s="153"/>
      <c r="V23" s="53"/>
      <c r="W23" s="53"/>
    </row>
    <row r="24" spans="1:23" ht="18" customHeight="1" x14ac:dyDescent="0.3">
      <c r="A24" s="1"/>
      <c r="B24" s="235"/>
      <c r="C24" s="229"/>
      <c r="D24" s="229"/>
      <c r="E24" s="229"/>
      <c r="F24" s="302"/>
      <c r="G24" s="298"/>
      <c r="H24" s="229"/>
      <c r="I24" s="235"/>
      <c r="J24" s="271"/>
      <c r="K24" s="268"/>
      <c r="L24" s="268"/>
      <c r="M24" s="268"/>
      <c r="N24" s="268"/>
      <c r="O24" s="268"/>
      <c r="P24" s="153"/>
      <c r="V24" s="53"/>
      <c r="W24" s="53"/>
    </row>
    <row r="25" spans="1:23" ht="18" customHeight="1" x14ac:dyDescent="0.3">
      <c r="A25" s="1"/>
      <c r="B25" s="238"/>
      <c r="C25" s="229"/>
      <c r="D25" s="229"/>
      <c r="E25" s="229"/>
      <c r="F25" s="303" t="s">
        <v>29</v>
      </c>
      <c r="G25" s="304"/>
      <c r="H25" s="229"/>
      <c r="I25" s="258">
        <f>SUM(E21:E24)+SUM(I21:I24)</f>
        <v>0</v>
      </c>
      <c r="J25" s="271"/>
      <c r="K25" s="268"/>
      <c r="L25" s="268"/>
      <c r="M25" s="268"/>
      <c r="N25" s="268"/>
      <c r="O25" s="268"/>
      <c r="P25" s="153"/>
    </row>
    <row r="26" spans="1:23" ht="18" customHeight="1" x14ac:dyDescent="0.3">
      <c r="A26" s="1"/>
      <c r="B26" s="211" t="s">
        <v>51</v>
      </c>
      <c r="C26" s="132"/>
      <c r="D26" s="132"/>
      <c r="E26" s="265"/>
      <c r="F26" s="290" t="s">
        <v>34</v>
      </c>
      <c r="G26" s="291"/>
      <c r="H26" s="132"/>
      <c r="I26" s="234"/>
      <c r="J26" s="273"/>
      <c r="K26" s="268"/>
      <c r="L26" s="268"/>
      <c r="M26" s="268"/>
      <c r="N26" s="268"/>
      <c r="O26" s="268"/>
      <c r="P26" s="153"/>
    </row>
    <row r="27" spans="1:23" ht="18" customHeight="1" x14ac:dyDescent="0.3">
      <c r="A27" s="1"/>
      <c r="B27" s="208"/>
      <c r="C27" s="1"/>
      <c r="D27" s="1"/>
      <c r="E27" s="266"/>
      <c r="F27" s="305" t="s">
        <v>35</v>
      </c>
      <c r="G27" s="306"/>
      <c r="H27" s="133"/>
      <c r="I27" s="256">
        <f>E19+I19+I25</f>
        <v>0</v>
      </c>
      <c r="J27" s="201"/>
      <c r="K27" s="268"/>
      <c r="L27" s="268"/>
      <c r="M27" s="268"/>
      <c r="N27" s="268"/>
      <c r="O27" s="268"/>
      <c r="P27" s="153"/>
    </row>
    <row r="28" spans="1:23" ht="18" customHeight="1" x14ac:dyDescent="0.3">
      <c r="A28" s="1"/>
      <c r="B28" s="208"/>
      <c r="C28" s="1"/>
      <c r="D28" s="1"/>
      <c r="E28" s="266"/>
      <c r="F28" s="307" t="s">
        <v>36</v>
      </c>
      <c r="G28" s="308"/>
      <c r="H28" s="246">
        <f>Rekapitulácia!B9</f>
        <v>0</v>
      </c>
      <c r="I28" s="244">
        <f>ROUND(((ROUND(H28,2)*20)/100),2)*1</f>
        <v>0</v>
      </c>
      <c r="J28" s="274"/>
      <c r="K28" s="268"/>
      <c r="L28" s="268"/>
      <c r="M28" s="268"/>
      <c r="N28" s="268"/>
      <c r="O28" s="268"/>
      <c r="P28" s="152"/>
    </row>
    <row r="29" spans="1:23" ht="18" customHeight="1" x14ac:dyDescent="0.3">
      <c r="A29" s="1"/>
      <c r="B29" s="208"/>
      <c r="C29" s="1"/>
      <c r="D29" s="1"/>
      <c r="E29" s="266"/>
      <c r="F29" s="309" t="s">
        <v>37</v>
      </c>
      <c r="G29" s="310"/>
      <c r="H29" s="241">
        <f>Rekapitulácia!B10</f>
        <v>0</v>
      </c>
      <c r="I29" s="212">
        <f>ROUND(((ROUND(H29,2)*0)/100),2)</f>
        <v>0</v>
      </c>
      <c r="J29" s="201"/>
      <c r="K29" s="268"/>
      <c r="L29" s="268"/>
      <c r="M29" s="268"/>
      <c r="N29" s="268"/>
      <c r="O29" s="268"/>
      <c r="P29" s="152"/>
    </row>
    <row r="30" spans="1:23" ht="18" customHeight="1" x14ac:dyDescent="0.3">
      <c r="A30" s="1"/>
      <c r="B30" s="208"/>
      <c r="C30" s="1"/>
      <c r="D30" s="1"/>
      <c r="E30" s="266"/>
      <c r="F30" s="307" t="s">
        <v>38</v>
      </c>
      <c r="G30" s="308"/>
      <c r="H30" s="233"/>
      <c r="I30" s="264">
        <f>SUM(I27:I29)</f>
        <v>0</v>
      </c>
      <c r="J30" s="274"/>
      <c r="K30" s="268"/>
      <c r="L30" s="268"/>
      <c r="M30" s="268"/>
      <c r="N30" s="268"/>
      <c r="O30" s="268"/>
      <c r="P30" s="153"/>
    </row>
    <row r="31" spans="1:23" ht="18" customHeight="1" x14ac:dyDescent="0.3">
      <c r="A31" s="1"/>
      <c r="B31" s="208"/>
      <c r="C31" s="1"/>
      <c r="D31" s="1"/>
      <c r="E31" s="267"/>
      <c r="F31" s="306"/>
      <c r="G31" s="293"/>
      <c r="H31" s="231"/>
      <c r="I31" s="208"/>
      <c r="J31" s="201"/>
      <c r="K31" s="268"/>
      <c r="L31" s="268"/>
      <c r="M31" s="268"/>
      <c r="N31" s="268"/>
      <c r="O31" s="268"/>
      <c r="P31" s="153"/>
    </row>
    <row r="32" spans="1:23" ht="18" customHeight="1" x14ac:dyDescent="0.3">
      <c r="A32" s="1"/>
      <c r="B32" s="211" t="s">
        <v>49</v>
      </c>
      <c r="C32" s="127"/>
      <c r="D32" s="127"/>
      <c r="E32" s="245" t="s">
        <v>50</v>
      </c>
      <c r="F32" s="230"/>
      <c r="G32" s="127"/>
      <c r="H32" s="132"/>
      <c r="I32" s="127"/>
      <c r="J32" s="273"/>
      <c r="K32" s="268"/>
      <c r="L32" s="268"/>
      <c r="M32" s="268"/>
      <c r="N32" s="268"/>
      <c r="O32" s="268"/>
      <c r="P32" s="153"/>
    </row>
    <row r="33" spans="1:23" ht="18" customHeight="1" x14ac:dyDescent="0.3">
      <c r="A33" s="1"/>
      <c r="B33" s="208"/>
      <c r="C33" s="1"/>
      <c r="D33" s="1"/>
      <c r="E33" s="1"/>
      <c r="F33" s="1"/>
      <c r="G33" s="1"/>
      <c r="H33" s="1"/>
      <c r="I33" s="1"/>
      <c r="J33" s="201"/>
      <c r="K33" s="268"/>
      <c r="L33" s="268"/>
      <c r="M33" s="268"/>
      <c r="N33" s="268"/>
      <c r="O33" s="268"/>
      <c r="P33" s="153"/>
    </row>
    <row r="34" spans="1:23" ht="18" customHeight="1" x14ac:dyDescent="0.3">
      <c r="A34" s="1"/>
      <c r="B34" s="208"/>
      <c r="C34" s="1"/>
      <c r="D34" s="1"/>
      <c r="E34" s="1"/>
      <c r="F34" s="1"/>
      <c r="G34" s="1"/>
      <c r="H34" s="1"/>
      <c r="I34" s="1"/>
      <c r="J34" s="201"/>
      <c r="K34" s="268"/>
      <c r="L34" s="268"/>
      <c r="M34" s="268"/>
      <c r="N34" s="268"/>
      <c r="O34" s="268"/>
      <c r="P34" s="153"/>
    </row>
    <row r="35" spans="1:23" ht="18" customHeight="1" x14ac:dyDescent="0.3">
      <c r="A35" s="1"/>
      <c r="B35" s="208"/>
      <c r="C35" s="1"/>
      <c r="D35" s="1"/>
      <c r="E35" s="1"/>
      <c r="F35" s="1"/>
      <c r="G35" s="1"/>
      <c r="H35" s="1"/>
      <c r="I35" s="1"/>
      <c r="J35" s="201"/>
      <c r="K35" s="268"/>
      <c r="L35" s="268"/>
      <c r="M35" s="268"/>
      <c r="N35" s="268"/>
      <c r="O35" s="268"/>
      <c r="P35" s="153"/>
    </row>
    <row r="36" spans="1:23" ht="18" customHeight="1" x14ac:dyDescent="0.3">
      <c r="A36" s="1"/>
      <c r="B36" s="208"/>
      <c r="C36" s="1"/>
      <c r="D36" s="1"/>
      <c r="E36" s="1"/>
      <c r="F36" s="1"/>
      <c r="G36" s="1"/>
      <c r="H36" s="1"/>
      <c r="I36" s="1"/>
      <c r="J36" s="201"/>
      <c r="K36" s="268"/>
      <c r="L36" s="268"/>
      <c r="M36" s="268"/>
      <c r="N36" s="268"/>
      <c r="O36" s="268"/>
      <c r="P36" s="153"/>
    </row>
    <row r="37" spans="1:23" ht="18" customHeight="1" x14ac:dyDescent="0.3">
      <c r="A37" s="1"/>
      <c r="B37" s="208"/>
      <c r="C37" s="1"/>
      <c r="D37" s="1"/>
      <c r="E37" s="1"/>
      <c r="F37" s="1"/>
      <c r="G37" s="1"/>
      <c r="H37" s="1"/>
      <c r="I37" s="1"/>
      <c r="J37" s="201"/>
      <c r="K37" s="268"/>
      <c r="L37" s="268"/>
      <c r="M37" s="268"/>
      <c r="N37" s="268"/>
      <c r="O37" s="268"/>
      <c r="P37" s="153"/>
    </row>
    <row r="38" spans="1:23" ht="18" customHeight="1" x14ac:dyDescent="0.3">
      <c r="A38" s="1"/>
      <c r="B38" s="269"/>
      <c r="C38" s="270"/>
      <c r="D38" s="270"/>
      <c r="E38" s="270"/>
      <c r="F38" s="270"/>
      <c r="G38" s="270"/>
      <c r="H38" s="270"/>
      <c r="I38" s="270"/>
      <c r="J38" s="275"/>
      <c r="K38" s="268"/>
      <c r="L38" s="268"/>
      <c r="M38" s="268"/>
      <c r="N38" s="268"/>
      <c r="O38" s="268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DFAA-5C6A-4E98-8991-7E2E06A18DA7}">
  <dimension ref="A1:AA148"/>
  <sheetViews>
    <sheetView workbookViewId="0">
      <pane ySplit="1" topLeftCell="A86" activePane="bottomLeft" state="frozen"/>
      <selection pane="bottomLeft" activeCell="G77" sqref="G7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1" t="s">
        <v>12</v>
      </c>
      <c r="C1" s="312"/>
      <c r="D1" s="12"/>
      <c r="E1" s="313" t="s">
        <v>0</v>
      </c>
      <c r="F1" s="314"/>
      <c r="G1" s="13"/>
      <c r="H1" s="346" t="s">
        <v>65</v>
      </c>
      <c r="I1" s="31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15" t="s">
        <v>12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  <c r="R2" s="317"/>
      <c r="S2" s="317"/>
      <c r="T2" s="317"/>
      <c r="U2" s="317"/>
      <c r="V2" s="318"/>
      <c r="W2" s="53"/>
    </row>
    <row r="3" spans="1:23" ht="18" customHeight="1" x14ac:dyDescent="0.3">
      <c r="A3" s="15"/>
      <c r="B3" s="319" t="s">
        <v>191</v>
      </c>
      <c r="C3" s="320"/>
      <c r="D3" s="320"/>
      <c r="E3" s="320"/>
      <c r="F3" s="320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2"/>
      <c r="W3" s="53"/>
    </row>
    <row r="4" spans="1:23" ht="18" customHeight="1" x14ac:dyDescent="0.3">
      <c r="A4" s="15"/>
      <c r="B4" s="43" t="s">
        <v>13</v>
      </c>
      <c r="C4" s="32"/>
      <c r="D4" s="25"/>
      <c r="E4" s="25"/>
      <c r="F4" s="44" t="s">
        <v>14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16</v>
      </c>
      <c r="C6" s="32"/>
      <c r="D6" s="44" t="s">
        <v>17</v>
      </c>
      <c r="E6" s="25"/>
      <c r="F6" s="44" t="s">
        <v>18</v>
      </c>
      <c r="G6" s="44" t="s">
        <v>19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23" t="s">
        <v>20</v>
      </c>
      <c r="C7" s="324"/>
      <c r="D7" s="324"/>
      <c r="E7" s="324"/>
      <c r="F7" s="324"/>
      <c r="G7" s="324"/>
      <c r="H7" s="32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23</v>
      </c>
      <c r="C8" s="46"/>
      <c r="D8" s="28"/>
      <c r="E8" s="28"/>
      <c r="F8" s="50" t="s">
        <v>24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26" t="s">
        <v>21</v>
      </c>
      <c r="C9" s="327"/>
      <c r="D9" s="327"/>
      <c r="E9" s="327"/>
      <c r="F9" s="327"/>
      <c r="G9" s="327"/>
      <c r="H9" s="328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23</v>
      </c>
      <c r="C10" s="32"/>
      <c r="D10" s="25"/>
      <c r="E10" s="25"/>
      <c r="F10" s="44" t="s">
        <v>24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26" t="s">
        <v>22</v>
      </c>
      <c r="C11" s="327"/>
      <c r="D11" s="327"/>
      <c r="E11" s="327"/>
      <c r="F11" s="327"/>
      <c r="G11" s="327"/>
      <c r="H11" s="328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23</v>
      </c>
      <c r="C12" s="32"/>
      <c r="D12" s="25"/>
      <c r="E12" s="25"/>
      <c r="F12" s="44" t="s">
        <v>24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5</v>
      </c>
      <c r="C14" s="62" t="s">
        <v>46</v>
      </c>
      <c r="D14" s="61" t="s">
        <v>47</v>
      </c>
      <c r="E14" s="66" t="s">
        <v>48</v>
      </c>
      <c r="F14" s="340" t="s">
        <v>30</v>
      </c>
      <c r="G14" s="341"/>
      <c r="H14" s="334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25</v>
      </c>
      <c r="C15" s="63">
        <f>'SO 15468'!E62</f>
        <v>0</v>
      </c>
      <c r="D15" s="58">
        <f>'SO 15468'!F62</f>
        <v>0</v>
      </c>
      <c r="E15" s="67">
        <f>'SO 15468'!G62</f>
        <v>0</v>
      </c>
      <c r="F15" s="342" t="s">
        <v>31</v>
      </c>
      <c r="G15" s="336"/>
      <c r="H15" s="33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26</v>
      </c>
      <c r="C16" s="92"/>
      <c r="D16" s="93"/>
      <c r="E16" s="94"/>
      <c r="F16" s="343" t="s">
        <v>32</v>
      </c>
      <c r="G16" s="336"/>
      <c r="H16" s="337"/>
      <c r="I16" s="25"/>
      <c r="J16" s="25"/>
      <c r="K16" s="26"/>
      <c r="L16" s="26"/>
      <c r="M16" s="26"/>
      <c r="N16" s="26"/>
      <c r="O16" s="74"/>
      <c r="P16" s="83">
        <f>(SUM(Z79:Z147))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27</v>
      </c>
      <c r="C17" s="63"/>
      <c r="D17" s="58"/>
      <c r="E17" s="67"/>
      <c r="F17" s="344" t="s">
        <v>33</v>
      </c>
      <c r="G17" s="336"/>
      <c r="H17" s="33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28</v>
      </c>
      <c r="C18" s="64"/>
      <c r="D18" s="59"/>
      <c r="E18" s="68"/>
      <c r="F18" s="345"/>
      <c r="G18" s="339"/>
      <c r="H18" s="33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29</v>
      </c>
      <c r="C19" s="65"/>
      <c r="D19" s="60"/>
      <c r="E19" s="69">
        <f>SUM(E15:E18)</f>
        <v>0</v>
      </c>
      <c r="F19" s="329" t="s">
        <v>29</v>
      </c>
      <c r="G19" s="330"/>
      <c r="H19" s="331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39</v>
      </c>
      <c r="C20" s="57"/>
      <c r="D20" s="95"/>
      <c r="E20" s="96"/>
      <c r="F20" s="332" t="s">
        <v>39</v>
      </c>
      <c r="G20" s="333"/>
      <c r="H20" s="334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40</v>
      </c>
      <c r="C21" s="51"/>
      <c r="D21" s="91"/>
      <c r="E21" s="70">
        <f>((E15*U22*0)+(E16*V22*0)+(E17*W22*0))/100</f>
        <v>0</v>
      </c>
      <c r="F21" s="335" t="s">
        <v>43</v>
      </c>
      <c r="G21" s="336"/>
      <c r="H21" s="33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41</v>
      </c>
      <c r="C22" s="34"/>
      <c r="D22" s="72"/>
      <c r="E22" s="71">
        <f>((E15*U23*0)+(E16*V23*0)+(E17*W23*0))/100</f>
        <v>0</v>
      </c>
      <c r="F22" s="335" t="s">
        <v>44</v>
      </c>
      <c r="G22" s="336"/>
      <c r="H22" s="33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42</v>
      </c>
      <c r="C23" s="34"/>
      <c r="D23" s="72"/>
      <c r="E23" s="71">
        <f>((E15*U24*0)+(E16*V24*0)+(E17*W24*0))/100</f>
        <v>0</v>
      </c>
      <c r="F23" s="335" t="s">
        <v>45</v>
      </c>
      <c r="G23" s="336"/>
      <c r="H23" s="33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8"/>
      <c r="G24" s="339"/>
      <c r="H24" s="33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68" t="s">
        <v>29</v>
      </c>
      <c r="G25" s="330"/>
      <c r="H25" s="33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51</v>
      </c>
      <c r="C26" s="98"/>
      <c r="D26" s="100"/>
      <c r="E26" s="106"/>
      <c r="F26" s="332" t="s">
        <v>34</v>
      </c>
      <c r="G26" s="369"/>
      <c r="H26" s="37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71" t="s">
        <v>35</v>
      </c>
      <c r="G27" s="354"/>
      <c r="H27" s="37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73" t="s">
        <v>36</v>
      </c>
      <c r="G28" s="374"/>
      <c r="H28" s="218">
        <f>P27-SUM('SO 15468'!K79:'SO 15468'!K147)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75" t="s">
        <v>37</v>
      </c>
      <c r="G29" s="376"/>
      <c r="H29" s="33">
        <f>SUM('SO 15468'!K79:'SO 15468'!K147)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77" t="s">
        <v>38</v>
      </c>
      <c r="G30" s="37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4"/>
      <c r="G31" s="35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49</v>
      </c>
      <c r="C32" s="102"/>
      <c r="D32" s="19"/>
      <c r="E32" s="111" t="s">
        <v>50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58" t="s">
        <v>0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60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61" t="s">
        <v>20</v>
      </c>
      <c r="C46" s="362"/>
      <c r="D46" s="362"/>
      <c r="E46" s="363"/>
      <c r="F46" s="364" t="s">
        <v>17</v>
      </c>
      <c r="G46" s="362"/>
      <c r="H46" s="363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61" t="s">
        <v>21</v>
      </c>
      <c r="C47" s="362"/>
      <c r="D47" s="362"/>
      <c r="E47" s="363"/>
      <c r="F47" s="364" t="s">
        <v>15</v>
      </c>
      <c r="G47" s="362"/>
      <c r="H47" s="363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61" t="s">
        <v>22</v>
      </c>
      <c r="C48" s="362"/>
      <c r="D48" s="362"/>
      <c r="E48" s="363"/>
      <c r="F48" s="364" t="s">
        <v>55</v>
      </c>
      <c r="G48" s="362"/>
      <c r="H48" s="363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65" t="s">
        <v>191</v>
      </c>
      <c r="C49" s="366"/>
      <c r="D49" s="366"/>
      <c r="E49" s="366"/>
      <c r="F49" s="366"/>
      <c r="G49" s="366"/>
      <c r="H49" s="366"/>
      <c r="I49" s="367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56" t="s">
        <v>52</v>
      </c>
      <c r="C54" s="357"/>
      <c r="D54" s="129"/>
      <c r="E54" s="129" t="s">
        <v>46</v>
      </c>
      <c r="F54" s="129" t="s">
        <v>47</v>
      </c>
      <c r="G54" s="129" t="s">
        <v>29</v>
      </c>
      <c r="H54" s="129" t="s">
        <v>53</v>
      </c>
      <c r="I54" s="129" t="s">
        <v>54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50" t="s">
        <v>57</v>
      </c>
      <c r="C55" s="351"/>
      <c r="D55" s="35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52" t="s">
        <v>58</v>
      </c>
      <c r="C56" s="353"/>
      <c r="D56" s="353"/>
      <c r="E56" s="140">
        <f>'SO 15468'!L93</f>
        <v>0</v>
      </c>
      <c r="F56" s="140">
        <f>'SO 15468'!M93</f>
        <v>0</v>
      </c>
      <c r="G56" s="140">
        <f>'SO 15468'!I93</f>
        <v>0</v>
      </c>
      <c r="H56" s="141">
        <f>'SO 15468'!S93</f>
        <v>36.049999999999997</v>
      </c>
      <c r="I56" s="141">
        <f>'SO 15468'!V93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52" t="s">
        <v>59</v>
      </c>
      <c r="C57" s="353"/>
      <c r="D57" s="353"/>
      <c r="E57" s="140">
        <f>'SO 15468'!L98</f>
        <v>0</v>
      </c>
      <c r="F57" s="140">
        <f>'SO 15468'!M98</f>
        <v>0</v>
      </c>
      <c r="G57" s="140">
        <f>'SO 15468'!I98</f>
        <v>0</v>
      </c>
      <c r="H57" s="141">
        <f>'SO 15468'!S98</f>
        <v>37.020000000000003</v>
      </c>
      <c r="I57" s="141">
        <f>'SO 15468'!V98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52" t="s">
        <v>60</v>
      </c>
      <c r="C58" s="353"/>
      <c r="D58" s="353"/>
      <c r="E58" s="140">
        <f>'SO 15468'!L112</f>
        <v>0</v>
      </c>
      <c r="F58" s="140">
        <f>'SO 15468'!M112</f>
        <v>0</v>
      </c>
      <c r="G58" s="140">
        <f>'SO 15468'!I112</f>
        <v>0</v>
      </c>
      <c r="H58" s="141">
        <f>'SO 15468'!S112</f>
        <v>367.15</v>
      </c>
      <c r="I58" s="141">
        <f>'SO 15468'!V112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52" t="s">
        <v>61</v>
      </c>
      <c r="C59" s="353"/>
      <c r="D59" s="353"/>
      <c r="E59" s="140">
        <f>'SO 15468'!L125</f>
        <v>0</v>
      </c>
      <c r="F59" s="140">
        <f>'SO 15468'!M125</f>
        <v>0</v>
      </c>
      <c r="G59" s="140">
        <f>'SO 15468'!I125</f>
        <v>0</v>
      </c>
      <c r="H59" s="141">
        <f>'SO 15468'!S125</f>
        <v>15.81</v>
      </c>
      <c r="I59" s="141">
        <f>'SO 15468'!V125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52" t="s">
        <v>62</v>
      </c>
      <c r="C60" s="353"/>
      <c r="D60" s="353"/>
      <c r="E60" s="140">
        <f>'SO 15468'!L141</f>
        <v>0</v>
      </c>
      <c r="F60" s="140">
        <f>'SO 15468'!M141</f>
        <v>0</v>
      </c>
      <c r="G60" s="140">
        <f>'SO 15468'!I141</f>
        <v>0</v>
      </c>
      <c r="H60" s="141">
        <f>'SO 15468'!S141</f>
        <v>89.8</v>
      </c>
      <c r="I60" s="141">
        <f>'SO 15468'!V141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52" t="s">
        <v>63</v>
      </c>
      <c r="C61" s="353"/>
      <c r="D61" s="353"/>
      <c r="E61" s="140">
        <f>'SO 15468'!L145</f>
        <v>0</v>
      </c>
      <c r="F61" s="140">
        <f>'SO 15468'!M145</f>
        <v>0</v>
      </c>
      <c r="G61" s="140">
        <f>'SO 15468'!I145</f>
        <v>0</v>
      </c>
      <c r="H61" s="141">
        <f>'SO 15468'!S145</f>
        <v>0</v>
      </c>
      <c r="I61" s="141">
        <f>'SO 15468'!V145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84" t="s">
        <v>57</v>
      </c>
      <c r="C62" s="385"/>
      <c r="D62" s="385"/>
      <c r="E62" s="142">
        <f>'SO 15468'!L147</f>
        <v>0</v>
      </c>
      <c r="F62" s="142">
        <f>'SO 15468'!M147</f>
        <v>0</v>
      </c>
      <c r="G62" s="142">
        <f>'SO 15468'!I147</f>
        <v>0</v>
      </c>
      <c r="H62" s="143">
        <f>'SO 15468'!S147</f>
        <v>545.83000000000004</v>
      </c>
      <c r="I62" s="143">
        <f>'SO 15468'!V147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86" t="s">
        <v>64</v>
      </c>
      <c r="C64" s="387"/>
      <c r="D64" s="387"/>
      <c r="E64" s="146">
        <f>'SO 15468'!L148</f>
        <v>0</v>
      </c>
      <c r="F64" s="146">
        <f>'SO 15468'!M148</f>
        <v>0</v>
      </c>
      <c r="G64" s="146">
        <f>'SO 15468'!I148</f>
        <v>0</v>
      </c>
      <c r="H64" s="147">
        <f>'SO 15468'!S148</f>
        <v>545.83000000000004</v>
      </c>
      <c r="I64" s="147">
        <f>'SO 15468'!V148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88" t="s">
        <v>65</v>
      </c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47" t="s">
        <v>20</v>
      </c>
      <c r="C70" s="348"/>
      <c r="D70" s="348"/>
      <c r="E70" s="349"/>
      <c r="F70" s="168"/>
      <c r="G70" s="168"/>
      <c r="H70" s="169" t="s">
        <v>17</v>
      </c>
      <c r="I70" s="379"/>
      <c r="J70" s="380"/>
      <c r="K70" s="380"/>
      <c r="L70" s="380"/>
      <c r="M70" s="380"/>
      <c r="N70" s="380"/>
      <c r="O70" s="380"/>
      <c r="P70" s="381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61" t="s">
        <v>21</v>
      </c>
      <c r="C71" s="362"/>
      <c r="D71" s="362"/>
      <c r="E71" s="363"/>
      <c r="F71" s="164"/>
      <c r="G71" s="164"/>
      <c r="H71" s="165" t="s">
        <v>15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61" t="s">
        <v>22</v>
      </c>
      <c r="C72" s="362"/>
      <c r="D72" s="362"/>
      <c r="E72" s="363"/>
      <c r="F72" s="164"/>
      <c r="G72" s="164"/>
      <c r="H72" s="165" t="s">
        <v>76</v>
      </c>
      <c r="I72" s="165" t="s">
        <v>19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192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13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56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66</v>
      </c>
      <c r="C78" s="129" t="s">
        <v>67</v>
      </c>
      <c r="D78" s="129" t="s">
        <v>68</v>
      </c>
      <c r="E78" s="157"/>
      <c r="F78" s="157" t="s">
        <v>69</v>
      </c>
      <c r="G78" s="157" t="s">
        <v>70</v>
      </c>
      <c r="H78" s="158" t="s">
        <v>71</v>
      </c>
      <c r="I78" s="158" t="s">
        <v>72</v>
      </c>
      <c r="J78" s="158"/>
      <c r="K78" s="158"/>
      <c r="L78" s="158"/>
      <c r="M78" s="158"/>
      <c r="N78" s="158"/>
      <c r="O78" s="158"/>
      <c r="P78" s="158" t="s">
        <v>73</v>
      </c>
      <c r="Q78" s="159"/>
      <c r="R78" s="159"/>
      <c r="S78" s="129" t="s">
        <v>74</v>
      </c>
      <c r="T78" s="160"/>
      <c r="U78" s="160"/>
      <c r="V78" s="129" t="s">
        <v>75</v>
      </c>
      <c r="W78" s="53"/>
    </row>
    <row r="79" spans="1:26" x14ac:dyDescent="0.3">
      <c r="A79" s="10"/>
      <c r="B79" s="211"/>
      <c r="C79" s="171"/>
      <c r="D79" s="351" t="s">
        <v>57</v>
      </c>
      <c r="E79" s="351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1</v>
      </c>
      <c r="D80" s="382" t="s">
        <v>58</v>
      </c>
      <c r="E80" s="382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77</v>
      </c>
      <c r="D81" s="383" t="s">
        <v>78</v>
      </c>
      <c r="E81" s="383"/>
      <c r="F81" s="176" t="s">
        <v>79</v>
      </c>
      <c r="G81" s="177">
        <v>158</v>
      </c>
      <c r="H81" s="176"/>
      <c r="I81" s="176">
        <f t="shared" ref="I81:I92" si="0">ROUND(G81*(H81),2)</f>
        <v>0</v>
      </c>
      <c r="J81" s="178">
        <f t="shared" ref="J81:J92" si="1">ROUND(G81*(N81),2)</f>
        <v>467.68</v>
      </c>
      <c r="K81" s="179">
        <f t="shared" ref="K81:K92" si="2">ROUND(G81*(O81),2)</f>
        <v>0</v>
      </c>
      <c r="L81" s="179"/>
      <c r="M81" s="179">
        <f t="shared" ref="M81:M92" si="3">ROUND(G81*(H81),2)</f>
        <v>0</v>
      </c>
      <c r="N81" s="179">
        <v>2.96</v>
      </c>
      <c r="O81" s="179"/>
      <c r="P81" s="183"/>
      <c r="Q81" s="183"/>
      <c r="R81" s="183"/>
      <c r="S81" s="180">
        <f t="shared" ref="S81:S92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2</v>
      </c>
      <c r="C82" s="182" t="s">
        <v>80</v>
      </c>
      <c r="D82" s="383" t="s">
        <v>81</v>
      </c>
      <c r="E82" s="383"/>
      <c r="F82" s="176" t="s">
        <v>79</v>
      </c>
      <c r="G82" s="177">
        <v>158</v>
      </c>
      <c r="H82" s="176"/>
      <c r="I82" s="176">
        <f t="shared" si="0"/>
        <v>0</v>
      </c>
      <c r="J82" s="178">
        <f t="shared" si="1"/>
        <v>159.58000000000001</v>
      </c>
      <c r="K82" s="179">
        <f t="shared" si="2"/>
        <v>0</v>
      </c>
      <c r="L82" s="179"/>
      <c r="M82" s="179">
        <f t="shared" si="3"/>
        <v>0</v>
      </c>
      <c r="N82" s="179">
        <v>1.01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3</v>
      </c>
      <c r="C83" s="182" t="s">
        <v>82</v>
      </c>
      <c r="D83" s="383" t="s">
        <v>83</v>
      </c>
      <c r="E83" s="383"/>
      <c r="F83" s="176" t="s">
        <v>79</v>
      </c>
      <c r="G83" s="177">
        <v>23.8</v>
      </c>
      <c r="H83" s="176"/>
      <c r="I83" s="176">
        <f t="shared" si="0"/>
        <v>0</v>
      </c>
      <c r="J83" s="178">
        <f t="shared" si="1"/>
        <v>405.08</v>
      </c>
      <c r="K83" s="179">
        <f t="shared" si="2"/>
        <v>0</v>
      </c>
      <c r="L83" s="179"/>
      <c r="M83" s="179">
        <f t="shared" si="3"/>
        <v>0</v>
      </c>
      <c r="N83" s="179">
        <v>17.02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4</v>
      </c>
      <c r="C84" s="182" t="s">
        <v>84</v>
      </c>
      <c r="D84" s="383" t="s">
        <v>85</v>
      </c>
      <c r="E84" s="383"/>
      <c r="F84" s="176" t="s">
        <v>79</v>
      </c>
      <c r="G84" s="177">
        <v>107</v>
      </c>
      <c r="H84" s="176"/>
      <c r="I84" s="176">
        <f t="shared" si="0"/>
        <v>0</v>
      </c>
      <c r="J84" s="178">
        <f t="shared" si="1"/>
        <v>2434.25</v>
      </c>
      <c r="K84" s="179">
        <f t="shared" si="2"/>
        <v>0</v>
      </c>
      <c r="L84" s="179"/>
      <c r="M84" s="179">
        <f t="shared" si="3"/>
        <v>0</v>
      </c>
      <c r="N84" s="179">
        <v>22.75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34.950000000000003" customHeight="1" x14ac:dyDescent="0.3">
      <c r="A85" s="181"/>
      <c r="B85" s="213">
        <v>5</v>
      </c>
      <c r="C85" s="182" t="s">
        <v>86</v>
      </c>
      <c r="D85" s="383" t="s">
        <v>87</v>
      </c>
      <c r="E85" s="383"/>
      <c r="F85" s="176" t="s">
        <v>79</v>
      </c>
      <c r="G85" s="177">
        <v>107</v>
      </c>
      <c r="H85" s="176"/>
      <c r="I85" s="176">
        <f t="shared" si="0"/>
        <v>0</v>
      </c>
      <c r="J85" s="178">
        <f t="shared" si="1"/>
        <v>689.08</v>
      </c>
      <c r="K85" s="179">
        <f t="shared" si="2"/>
        <v>0</v>
      </c>
      <c r="L85" s="179"/>
      <c r="M85" s="179">
        <f t="shared" si="3"/>
        <v>0</v>
      </c>
      <c r="N85" s="179">
        <v>6.44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88</v>
      </c>
      <c r="D86" s="383" t="s">
        <v>89</v>
      </c>
      <c r="E86" s="383"/>
      <c r="F86" s="176" t="s">
        <v>79</v>
      </c>
      <c r="G86" s="177">
        <v>265</v>
      </c>
      <c r="H86" s="176"/>
      <c r="I86" s="176">
        <f t="shared" si="0"/>
        <v>0</v>
      </c>
      <c r="J86" s="178">
        <f t="shared" si="1"/>
        <v>1086.5</v>
      </c>
      <c r="K86" s="179">
        <f t="shared" si="2"/>
        <v>0</v>
      </c>
      <c r="L86" s="179"/>
      <c r="M86" s="179">
        <f t="shared" si="3"/>
        <v>0</v>
      </c>
      <c r="N86" s="179">
        <v>4.0999999999999996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34.950000000000003" customHeight="1" x14ac:dyDescent="0.3">
      <c r="A87" s="181"/>
      <c r="B87" s="213">
        <v>7</v>
      </c>
      <c r="C87" s="182" t="s">
        <v>90</v>
      </c>
      <c r="D87" s="383" t="s">
        <v>91</v>
      </c>
      <c r="E87" s="383"/>
      <c r="F87" s="176" t="s">
        <v>79</v>
      </c>
      <c r="G87" s="177">
        <v>530</v>
      </c>
      <c r="H87" s="176"/>
      <c r="I87" s="176">
        <f t="shared" si="0"/>
        <v>0</v>
      </c>
      <c r="J87" s="178">
        <f t="shared" si="1"/>
        <v>217.3</v>
      </c>
      <c r="K87" s="179">
        <f t="shared" si="2"/>
        <v>0</v>
      </c>
      <c r="L87" s="179"/>
      <c r="M87" s="179">
        <f t="shared" si="3"/>
        <v>0</v>
      </c>
      <c r="N87" s="179">
        <v>0.41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3">
        <v>8</v>
      </c>
      <c r="C88" s="182" t="s">
        <v>92</v>
      </c>
      <c r="D88" s="383" t="s">
        <v>93</v>
      </c>
      <c r="E88" s="383"/>
      <c r="F88" s="176" t="s">
        <v>79</v>
      </c>
      <c r="G88" s="177">
        <v>265</v>
      </c>
      <c r="H88" s="176"/>
      <c r="I88" s="176">
        <f t="shared" si="0"/>
        <v>0</v>
      </c>
      <c r="J88" s="178">
        <f t="shared" si="1"/>
        <v>198.75</v>
      </c>
      <c r="K88" s="179">
        <f t="shared" si="2"/>
        <v>0</v>
      </c>
      <c r="L88" s="179"/>
      <c r="M88" s="179">
        <f t="shared" si="3"/>
        <v>0</v>
      </c>
      <c r="N88" s="179">
        <v>0.75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9</v>
      </c>
      <c r="C89" s="182" t="s">
        <v>94</v>
      </c>
      <c r="D89" s="383" t="s">
        <v>95</v>
      </c>
      <c r="E89" s="383"/>
      <c r="F89" s="176" t="s">
        <v>79</v>
      </c>
      <c r="G89" s="177">
        <v>35</v>
      </c>
      <c r="H89" s="176"/>
      <c r="I89" s="176">
        <f t="shared" si="0"/>
        <v>0</v>
      </c>
      <c r="J89" s="178">
        <f t="shared" si="1"/>
        <v>113.75</v>
      </c>
      <c r="K89" s="179">
        <f t="shared" si="2"/>
        <v>0</v>
      </c>
      <c r="L89" s="179"/>
      <c r="M89" s="179">
        <f t="shared" si="3"/>
        <v>0</v>
      </c>
      <c r="N89" s="179">
        <v>3.25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4">
        <v>10</v>
      </c>
      <c r="C90" s="190" t="s">
        <v>96</v>
      </c>
      <c r="D90" s="390" t="s">
        <v>97</v>
      </c>
      <c r="E90" s="390"/>
      <c r="F90" s="185" t="s">
        <v>79</v>
      </c>
      <c r="G90" s="186">
        <v>36.049999999999997</v>
      </c>
      <c r="H90" s="185"/>
      <c r="I90" s="185">
        <f t="shared" si="0"/>
        <v>0</v>
      </c>
      <c r="J90" s="187">
        <f t="shared" si="1"/>
        <v>640.97</v>
      </c>
      <c r="K90" s="188">
        <f t="shared" si="2"/>
        <v>0</v>
      </c>
      <c r="L90" s="188"/>
      <c r="M90" s="188">
        <f t="shared" si="3"/>
        <v>0</v>
      </c>
      <c r="N90" s="188">
        <v>17.78</v>
      </c>
      <c r="O90" s="188"/>
      <c r="P90" s="191">
        <v>1</v>
      </c>
      <c r="Q90" s="191"/>
      <c r="R90" s="191">
        <v>1</v>
      </c>
      <c r="S90" s="189">
        <f t="shared" si="4"/>
        <v>36.049999999999997</v>
      </c>
      <c r="T90" s="189"/>
      <c r="U90" s="189"/>
      <c r="V90" s="199"/>
      <c r="W90" s="53"/>
      <c r="Z90">
        <v>0</v>
      </c>
    </row>
    <row r="91" spans="1:26" ht="25.05" customHeight="1" x14ac:dyDescent="0.3">
      <c r="A91" s="181"/>
      <c r="B91" s="213">
        <v>11</v>
      </c>
      <c r="C91" s="182" t="s">
        <v>98</v>
      </c>
      <c r="D91" s="383" t="s">
        <v>99</v>
      </c>
      <c r="E91" s="383"/>
      <c r="F91" s="176" t="s">
        <v>100</v>
      </c>
      <c r="G91" s="177">
        <v>577</v>
      </c>
      <c r="H91" s="176"/>
      <c r="I91" s="176">
        <f t="shared" si="0"/>
        <v>0</v>
      </c>
      <c r="J91" s="178">
        <f t="shared" si="1"/>
        <v>242.34</v>
      </c>
      <c r="K91" s="179">
        <f t="shared" si="2"/>
        <v>0</v>
      </c>
      <c r="L91" s="179"/>
      <c r="M91" s="179">
        <f t="shared" si="3"/>
        <v>0</v>
      </c>
      <c r="N91" s="179">
        <v>0.42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3">
        <v>12</v>
      </c>
      <c r="C92" s="182" t="s">
        <v>101</v>
      </c>
      <c r="D92" s="383" t="s">
        <v>102</v>
      </c>
      <c r="E92" s="383"/>
      <c r="F92" s="175" t="s">
        <v>100</v>
      </c>
      <c r="G92" s="177">
        <v>577</v>
      </c>
      <c r="H92" s="176"/>
      <c r="I92" s="176">
        <f t="shared" si="0"/>
        <v>0</v>
      </c>
      <c r="J92" s="175">
        <f t="shared" si="1"/>
        <v>1130.92</v>
      </c>
      <c r="K92" s="180">
        <f t="shared" si="2"/>
        <v>0</v>
      </c>
      <c r="L92" s="180"/>
      <c r="M92" s="180">
        <f t="shared" si="3"/>
        <v>0</v>
      </c>
      <c r="N92" s="180">
        <v>1.96</v>
      </c>
      <c r="O92" s="180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x14ac:dyDescent="0.3">
      <c r="A93" s="10"/>
      <c r="B93" s="212"/>
      <c r="C93" s="174">
        <v>1</v>
      </c>
      <c r="D93" s="382" t="s">
        <v>58</v>
      </c>
      <c r="E93" s="382"/>
      <c r="F93" s="10"/>
      <c r="G93" s="173"/>
      <c r="H93" s="140"/>
      <c r="I93" s="142">
        <f>ROUND((SUM(I80:I92))/1,2)</f>
        <v>0</v>
      </c>
      <c r="J93" s="10"/>
      <c r="K93" s="10"/>
      <c r="L93" s="10">
        <f>ROUND((SUM(L80:L92))/1,2)</f>
        <v>0</v>
      </c>
      <c r="M93" s="10">
        <f>ROUND((SUM(M80:M92))/1,2)</f>
        <v>0</v>
      </c>
      <c r="N93" s="10"/>
      <c r="O93" s="10"/>
      <c r="P93" s="10"/>
      <c r="Q93" s="10"/>
      <c r="R93" s="10"/>
      <c r="S93" s="10">
        <f>ROUND((SUM(S80:S92))/1,2)</f>
        <v>36.049999999999997</v>
      </c>
      <c r="T93" s="10"/>
      <c r="U93" s="10"/>
      <c r="V93" s="200">
        <f>ROUND((SUM(V80:V92))/1,2)</f>
        <v>0</v>
      </c>
      <c r="W93" s="217"/>
      <c r="X93" s="139"/>
      <c r="Y93" s="139"/>
      <c r="Z93" s="139"/>
    </row>
    <row r="94" spans="1:26" x14ac:dyDescent="0.3">
      <c r="A94" s="1"/>
      <c r="B94" s="208"/>
      <c r="C94" s="1"/>
      <c r="D94" s="1"/>
      <c r="E94" s="1"/>
      <c r="F94" s="1"/>
      <c r="G94" s="167"/>
      <c r="H94" s="133"/>
      <c r="I94" s="1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01"/>
      <c r="W94" s="53"/>
    </row>
    <row r="95" spans="1:26" x14ac:dyDescent="0.3">
      <c r="A95" s="10"/>
      <c r="B95" s="212"/>
      <c r="C95" s="174">
        <v>4</v>
      </c>
      <c r="D95" s="382" t="s">
        <v>59</v>
      </c>
      <c r="E95" s="382"/>
      <c r="F95" s="10"/>
      <c r="G95" s="173"/>
      <c r="H95" s="140"/>
      <c r="I95" s="14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97"/>
      <c r="W95" s="217"/>
      <c r="X95" s="139"/>
      <c r="Y95" s="139"/>
      <c r="Z95" s="139"/>
    </row>
    <row r="96" spans="1:26" ht="25.05" customHeight="1" x14ac:dyDescent="0.3">
      <c r="A96" s="181"/>
      <c r="B96" s="213">
        <v>13</v>
      </c>
      <c r="C96" s="182" t="s">
        <v>103</v>
      </c>
      <c r="D96" s="383" t="s">
        <v>104</v>
      </c>
      <c r="E96" s="383"/>
      <c r="F96" s="175" t="s">
        <v>100</v>
      </c>
      <c r="G96" s="177">
        <v>88</v>
      </c>
      <c r="H96" s="176"/>
      <c r="I96" s="176">
        <f>ROUND(G96*(H96),2)</f>
        <v>0</v>
      </c>
      <c r="J96" s="175">
        <f>ROUND(G96*(N96),2)</f>
        <v>879.12</v>
      </c>
      <c r="K96" s="180">
        <f>ROUND(G96*(O96),2)</f>
        <v>0</v>
      </c>
      <c r="L96" s="180"/>
      <c r="M96" s="180">
        <f>ROUND(G96*(H96),2)</f>
        <v>0</v>
      </c>
      <c r="N96" s="180">
        <v>9.99</v>
      </c>
      <c r="O96" s="180"/>
      <c r="P96" s="183">
        <v>0.22033</v>
      </c>
      <c r="Q96" s="183"/>
      <c r="R96" s="183">
        <v>0.22033</v>
      </c>
      <c r="S96" s="180">
        <f>ROUND(G96*(P96),3)</f>
        <v>19.388999999999999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14</v>
      </c>
      <c r="C97" s="182" t="s">
        <v>105</v>
      </c>
      <c r="D97" s="383" t="s">
        <v>106</v>
      </c>
      <c r="E97" s="383"/>
      <c r="F97" s="175" t="s">
        <v>100</v>
      </c>
      <c r="G97" s="177">
        <v>88</v>
      </c>
      <c r="H97" s="176"/>
      <c r="I97" s="176">
        <f>ROUND(G97*(H97),2)</f>
        <v>0</v>
      </c>
      <c r="J97" s="175">
        <f>ROUND(G97*(N97),2)</f>
        <v>146.96</v>
      </c>
      <c r="K97" s="180">
        <f>ROUND(G97*(O97),2)</f>
        <v>0</v>
      </c>
      <c r="L97" s="180"/>
      <c r="M97" s="180">
        <f>ROUND(G97*(H97),2)</f>
        <v>0</v>
      </c>
      <c r="N97" s="180">
        <v>1.67</v>
      </c>
      <c r="O97" s="180"/>
      <c r="P97" s="183">
        <v>0.20039999999999999</v>
      </c>
      <c r="Q97" s="183"/>
      <c r="R97" s="183">
        <v>0.20039999999999999</v>
      </c>
      <c r="S97" s="180">
        <f>ROUND(G97*(P97),3)</f>
        <v>17.635000000000002</v>
      </c>
      <c r="T97" s="180"/>
      <c r="U97" s="180"/>
      <c r="V97" s="198"/>
      <c r="W97" s="53"/>
      <c r="Z97">
        <v>0</v>
      </c>
    </row>
    <row r="98" spans="1:26" x14ac:dyDescent="0.3">
      <c r="A98" s="10"/>
      <c r="B98" s="212"/>
      <c r="C98" s="174">
        <v>4</v>
      </c>
      <c r="D98" s="382" t="s">
        <v>59</v>
      </c>
      <c r="E98" s="382"/>
      <c r="F98" s="10"/>
      <c r="G98" s="173"/>
      <c r="H98" s="140"/>
      <c r="I98" s="142">
        <f>ROUND((SUM(I95:I97))/1,2)</f>
        <v>0</v>
      </c>
      <c r="J98" s="10"/>
      <c r="K98" s="10"/>
      <c r="L98" s="10">
        <f>ROUND((SUM(L95:L97))/1,2)</f>
        <v>0</v>
      </c>
      <c r="M98" s="10">
        <f>ROUND((SUM(M95:M97))/1,2)</f>
        <v>0</v>
      </c>
      <c r="N98" s="10"/>
      <c r="O98" s="10"/>
      <c r="P98" s="10"/>
      <c r="Q98" s="10"/>
      <c r="R98" s="10"/>
      <c r="S98" s="10">
        <f>ROUND((SUM(S95:S97))/1,2)</f>
        <v>37.020000000000003</v>
      </c>
      <c r="T98" s="10"/>
      <c r="U98" s="10"/>
      <c r="V98" s="200">
        <f>ROUND((SUM(V95:V97))/1,2)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"/>
      <c r="F99" s="1"/>
      <c r="G99" s="167"/>
      <c r="H99" s="133"/>
      <c r="I99" s="1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01"/>
      <c r="W99" s="53"/>
    </row>
    <row r="100" spans="1:26" x14ac:dyDescent="0.3">
      <c r="A100" s="10"/>
      <c r="B100" s="212"/>
      <c r="C100" s="174">
        <v>5</v>
      </c>
      <c r="D100" s="382" t="s">
        <v>60</v>
      </c>
      <c r="E100" s="382"/>
      <c r="F100" s="10"/>
      <c r="G100" s="173"/>
      <c r="H100" s="140"/>
      <c r="I100" s="14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15</v>
      </c>
      <c r="C101" s="182" t="s">
        <v>107</v>
      </c>
      <c r="D101" s="383" t="s">
        <v>108</v>
      </c>
      <c r="E101" s="383"/>
      <c r="F101" s="175" t="s">
        <v>100</v>
      </c>
      <c r="G101" s="177">
        <v>180</v>
      </c>
      <c r="H101" s="176"/>
      <c r="I101" s="176">
        <f t="shared" ref="I101:I111" si="5">ROUND(G101*(H101),2)</f>
        <v>0</v>
      </c>
      <c r="J101" s="175">
        <f t="shared" ref="J101:J111" si="6">ROUND(G101*(N101),2)</f>
        <v>999</v>
      </c>
      <c r="K101" s="180">
        <f t="shared" ref="K101:K111" si="7">ROUND(G101*(O101),2)</f>
        <v>0</v>
      </c>
      <c r="L101" s="180"/>
      <c r="M101" s="180">
        <f t="shared" ref="M101:M111" si="8">ROUND(G101*(H101),2)</f>
        <v>0</v>
      </c>
      <c r="N101" s="180">
        <v>5.55</v>
      </c>
      <c r="O101" s="180"/>
      <c r="P101" s="183">
        <v>0.40481</v>
      </c>
      <c r="Q101" s="183"/>
      <c r="R101" s="183">
        <v>0.40481</v>
      </c>
      <c r="S101" s="180">
        <f t="shared" ref="S101:S111" si="9">ROUND(G101*(P101),3)</f>
        <v>72.866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3">
        <v>16</v>
      </c>
      <c r="C102" s="182" t="s">
        <v>109</v>
      </c>
      <c r="D102" s="383" t="s">
        <v>110</v>
      </c>
      <c r="E102" s="383"/>
      <c r="F102" s="175" t="s">
        <v>100</v>
      </c>
      <c r="G102" s="177">
        <v>294</v>
      </c>
      <c r="H102" s="176"/>
      <c r="I102" s="176">
        <f t="shared" si="5"/>
        <v>0</v>
      </c>
      <c r="J102" s="175">
        <f t="shared" si="6"/>
        <v>2246.16</v>
      </c>
      <c r="K102" s="180">
        <f t="shared" si="7"/>
        <v>0</v>
      </c>
      <c r="L102" s="180"/>
      <c r="M102" s="180">
        <f t="shared" si="8"/>
        <v>0</v>
      </c>
      <c r="N102" s="180">
        <v>7.64</v>
      </c>
      <c r="O102" s="180"/>
      <c r="P102" s="183">
        <v>0.36834</v>
      </c>
      <c r="Q102" s="183"/>
      <c r="R102" s="183">
        <v>0.36834</v>
      </c>
      <c r="S102" s="180">
        <f t="shared" si="9"/>
        <v>108.292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3">
        <v>17</v>
      </c>
      <c r="C103" s="182" t="s">
        <v>111</v>
      </c>
      <c r="D103" s="383" t="s">
        <v>112</v>
      </c>
      <c r="E103" s="383"/>
      <c r="F103" s="175" t="s">
        <v>100</v>
      </c>
      <c r="G103" s="177">
        <v>283</v>
      </c>
      <c r="H103" s="176"/>
      <c r="I103" s="176">
        <f t="shared" si="5"/>
        <v>0</v>
      </c>
      <c r="J103" s="175">
        <f t="shared" si="6"/>
        <v>2793.21</v>
      </c>
      <c r="K103" s="180">
        <f t="shared" si="7"/>
        <v>0</v>
      </c>
      <c r="L103" s="180"/>
      <c r="M103" s="180">
        <f t="shared" si="8"/>
        <v>0</v>
      </c>
      <c r="N103" s="180">
        <v>9.8699999999999992</v>
      </c>
      <c r="O103" s="180"/>
      <c r="P103" s="183">
        <v>0.48573999999999995</v>
      </c>
      <c r="Q103" s="183"/>
      <c r="R103" s="183">
        <v>0.48573999999999995</v>
      </c>
      <c r="S103" s="180">
        <f t="shared" si="9"/>
        <v>137.464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18</v>
      </c>
      <c r="C104" s="182" t="s">
        <v>113</v>
      </c>
      <c r="D104" s="383" t="s">
        <v>114</v>
      </c>
      <c r="E104" s="383"/>
      <c r="F104" s="175" t="s">
        <v>100</v>
      </c>
      <c r="G104" s="177">
        <v>114</v>
      </c>
      <c r="H104" s="176"/>
      <c r="I104" s="176">
        <f t="shared" si="5"/>
        <v>0</v>
      </c>
      <c r="J104" s="175">
        <f t="shared" si="6"/>
        <v>1443.24</v>
      </c>
      <c r="K104" s="180">
        <f t="shared" si="7"/>
        <v>0</v>
      </c>
      <c r="L104" s="180"/>
      <c r="M104" s="180">
        <f t="shared" si="8"/>
        <v>0</v>
      </c>
      <c r="N104" s="180">
        <v>12.66</v>
      </c>
      <c r="O104" s="180"/>
      <c r="P104" s="183"/>
      <c r="Q104" s="183"/>
      <c r="R104" s="183"/>
      <c r="S104" s="180">
        <f t="shared" si="9"/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3">
        <v>19</v>
      </c>
      <c r="C105" s="182" t="s">
        <v>115</v>
      </c>
      <c r="D105" s="383" t="s">
        <v>116</v>
      </c>
      <c r="E105" s="383"/>
      <c r="F105" s="175" t="s">
        <v>100</v>
      </c>
      <c r="G105" s="177">
        <v>551</v>
      </c>
      <c r="H105" s="176"/>
      <c r="I105" s="176">
        <f t="shared" si="5"/>
        <v>0</v>
      </c>
      <c r="J105" s="175">
        <f t="shared" si="6"/>
        <v>9179.66</v>
      </c>
      <c r="K105" s="180">
        <f t="shared" si="7"/>
        <v>0</v>
      </c>
      <c r="L105" s="180"/>
      <c r="M105" s="180">
        <f t="shared" si="8"/>
        <v>0</v>
      </c>
      <c r="N105" s="180">
        <v>16.66</v>
      </c>
      <c r="O105" s="180"/>
      <c r="P105" s="183"/>
      <c r="Q105" s="183"/>
      <c r="R105" s="183"/>
      <c r="S105" s="180">
        <f t="shared" si="9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3">
        <v>20</v>
      </c>
      <c r="C106" s="182" t="s">
        <v>117</v>
      </c>
      <c r="D106" s="383" t="s">
        <v>118</v>
      </c>
      <c r="E106" s="383"/>
      <c r="F106" s="175" t="s">
        <v>100</v>
      </c>
      <c r="G106" s="177">
        <v>189</v>
      </c>
      <c r="H106" s="176"/>
      <c r="I106" s="176">
        <f t="shared" si="5"/>
        <v>0</v>
      </c>
      <c r="J106" s="175">
        <f t="shared" si="6"/>
        <v>621.80999999999995</v>
      </c>
      <c r="K106" s="180">
        <f t="shared" si="7"/>
        <v>0</v>
      </c>
      <c r="L106" s="180"/>
      <c r="M106" s="180">
        <f t="shared" si="8"/>
        <v>0</v>
      </c>
      <c r="N106" s="180">
        <v>3.29</v>
      </c>
      <c r="O106" s="180"/>
      <c r="P106" s="183">
        <v>0.2024</v>
      </c>
      <c r="Q106" s="183"/>
      <c r="R106" s="183">
        <v>0.2024</v>
      </c>
      <c r="S106" s="180">
        <f t="shared" si="9"/>
        <v>38.253999999999998</v>
      </c>
      <c r="T106" s="180"/>
      <c r="U106" s="180"/>
      <c r="V106" s="198"/>
      <c r="W106" s="53"/>
      <c r="Z106">
        <v>0</v>
      </c>
    </row>
    <row r="107" spans="1:26" ht="25.05" customHeight="1" x14ac:dyDescent="0.3">
      <c r="A107" s="181"/>
      <c r="B107" s="213">
        <v>21</v>
      </c>
      <c r="C107" s="182" t="s">
        <v>119</v>
      </c>
      <c r="D107" s="383" t="s">
        <v>120</v>
      </c>
      <c r="E107" s="383"/>
      <c r="F107" s="175" t="s">
        <v>121</v>
      </c>
      <c r="G107" s="177">
        <v>5.9399999999999995</v>
      </c>
      <c r="H107" s="176"/>
      <c r="I107" s="176">
        <f t="shared" si="5"/>
        <v>0</v>
      </c>
      <c r="J107" s="175">
        <f t="shared" si="6"/>
        <v>400.83</v>
      </c>
      <c r="K107" s="180">
        <f t="shared" si="7"/>
        <v>0</v>
      </c>
      <c r="L107" s="180"/>
      <c r="M107" s="180">
        <f t="shared" si="8"/>
        <v>0</v>
      </c>
      <c r="N107" s="180">
        <v>67.48</v>
      </c>
      <c r="O107" s="180"/>
      <c r="P107" s="183">
        <v>1.026</v>
      </c>
      <c r="Q107" s="183"/>
      <c r="R107" s="183">
        <v>1.026</v>
      </c>
      <c r="S107" s="180">
        <f t="shared" si="9"/>
        <v>6.0940000000000003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3">
        <v>22</v>
      </c>
      <c r="C108" s="182" t="s">
        <v>122</v>
      </c>
      <c r="D108" s="383" t="s">
        <v>123</v>
      </c>
      <c r="E108" s="383"/>
      <c r="F108" s="175" t="s">
        <v>100</v>
      </c>
      <c r="G108" s="177">
        <v>555</v>
      </c>
      <c r="H108" s="176"/>
      <c r="I108" s="176">
        <f t="shared" si="5"/>
        <v>0</v>
      </c>
      <c r="J108" s="175">
        <f t="shared" si="6"/>
        <v>987.9</v>
      </c>
      <c r="K108" s="180">
        <f t="shared" si="7"/>
        <v>0</v>
      </c>
      <c r="L108" s="180"/>
      <c r="M108" s="180">
        <f t="shared" si="8"/>
        <v>0</v>
      </c>
      <c r="N108" s="180">
        <v>1.78</v>
      </c>
      <c r="O108" s="180"/>
      <c r="P108" s="183">
        <v>7.5300000000000002E-3</v>
      </c>
      <c r="Q108" s="183"/>
      <c r="R108" s="183">
        <v>7.5300000000000002E-3</v>
      </c>
      <c r="S108" s="180">
        <f t="shared" si="9"/>
        <v>4.1790000000000003</v>
      </c>
      <c r="T108" s="180"/>
      <c r="U108" s="180"/>
      <c r="V108" s="198"/>
      <c r="W108" s="53"/>
      <c r="Z108">
        <v>0</v>
      </c>
    </row>
    <row r="109" spans="1:26" ht="25.05" customHeight="1" x14ac:dyDescent="0.3">
      <c r="A109" s="181"/>
      <c r="B109" s="213">
        <v>23</v>
      </c>
      <c r="C109" s="182" t="s">
        <v>124</v>
      </c>
      <c r="D109" s="383" t="s">
        <v>125</v>
      </c>
      <c r="E109" s="383"/>
      <c r="F109" s="175" t="s">
        <v>100</v>
      </c>
      <c r="G109" s="177">
        <v>375</v>
      </c>
      <c r="H109" s="176"/>
      <c r="I109" s="176">
        <f t="shared" si="5"/>
        <v>0</v>
      </c>
      <c r="J109" s="175">
        <f t="shared" si="6"/>
        <v>4338.75</v>
      </c>
      <c r="K109" s="180">
        <f t="shared" si="7"/>
        <v>0</v>
      </c>
      <c r="L109" s="180"/>
      <c r="M109" s="180">
        <f t="shared" si="8"/>
        <v>0</v>
      </c>
      <c r="N109" s="180">
        <v>11.57</v>
      </c>
      <c r="O109" s="180"/>
      <c r="P109" s="183"/>
      <c r="Q109" s="183"/>
      <c r="R109" s="183"/>
      <c r="S109" s="180">
        <f t="shared" si="9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24</v>
      </c>
      <c r="C110" s="182" t="s">
        <v>126</v>
      </c>
      <c r="D110" s="383" t="s">
        <v>127</v>
      </c>
      <c r="E110" s="383"/>
      <c r="F110" s="175" t="s">
        <v>100</v>
      </c>
      <c r="G110" s="177">
        <v>180</v>
      </c>
      <c r="H110" s="176"/>
      <c r="I110" s="176">
        <f t="shared" si="5"/>
        <v>0</v>
      </c>
      <c r="J110" s="175">
        <f t="shared" si="6"/>
        <v>2390.4</v>
      </c>
      <c r="K110" s="180">
        <f t="shared" si="7"/>
        <v>0</v>
      </c>
      <c r="L110" s="180"/>
      <c r="M110" s="180">
        <f t="shared" si="8"/>
        <v>0</v>
      </c>
      <c r="N110" s="180">
        <v>13.28</v>
      </c>
      <c r="O110" s="180"/>
      <c r="P110" s="183"/>
      <c r="Q110" s="183"/>
      <c r="R110" s="183"/>
      <c r="S110" s="180">
        <f t="shared" si="9"/>
        <v>0</v>
      </c>
      <c r="T110" s="180"/>
      <c r="U110" s="180"/>
      <c r="V110" s="198"/>
      <c r="W110" s="53"/>
      <c r="Z110">
        <v>0</v>
      </c>
    </row>
    <row r="111" spans="1:26" ht="34.950000000000003" customHeight="1" x14ac:dyDescent="0.3">
      <c r="A111" s="181"/>
      <c r="B111" s="213">
        <v>25</v>
      </c>
      <c r="C111" s="182" t="s">
        <v>128</v>
      </c>
      <c r="D111" s="383" t="s">
        <v>129</v>
      </c>
      <c r="E111" s="383"/>
      <c r="F111" s="175" t="s">
        <v>100</v>
      </c>
      <c r="G111" s="177">
        <v>180</v>
      </c>
      <c r="H111" s="176"/>
      <c r="I111" s="176">
        <f t="shared" si="5"/>
        <v>0</v>
      </c>
      <c r="J111" s="175">
        <f t="shared" si="6"/>
        <v>2358</v>
      </c>
      <c r="K111" s="180">
        <f t="shared" si="7"/>
        <v>0</v>
      </c>
      <c r="L111" s="180"/>
      <c r="M111" s="180">
        <f t="shared" si="8"/>
        <v>0</v>
      </c>
      <c r="N111" s="180">
        <v>13.1</v>
      </c>
      <c r="O111" s="180"/>
      <c r="P111" s="183"/>
      <c r="Q111" s="183"/>
      <c r="R111" s="183"/>
      <c r="S111" s="180">
        <f t="shared" si="9"/>
        <v>0</v>
      </c>
      <c r="T111" s="180"/>
      <c r="U111" s="180"/>
      <c r="V111" s="198"/>
      <c r="W111" s="53"/>
      <c r="Z111">
        <v>0</v>
      </c>
    </row>
    <row r="112" spans="1:26" x14ac:dyDescent="0.3">
      <c r="A112" s="10"/>
      <c r="B112" s="212"/>
      <c r="C112" s="174">
        <v>5</v>
      </c>
      <c r="D112" s="382" t="s">
        <v>60</v>
      </c>
      <c r="E112" s="382"/>
      <c r="F112" s="10"/>
      <c r="G112" s="173"/>
      <c r="H112" s="140"/>
      <c r="I112" s="142">
        <f>ROUND((SUM(I100:I111))/1,2)</f>
        <v>0</v>
      </c>
      <c r="J112" s="10"/>
      <c r="K112" s="10"/>
      <c r="L112" s="10">
        <f>ROUND((SUM(L100:L111))/1,2)</f>
        <v>0</v>
      </c>
      <c r="M112" s="10">
        <f>ROUND((SUM(M100:M111))/1,2)</f>
        <v>0</v>
      </c>
      <c r="N112" s="10"/>
      <c r="O112" s="10"/>
      <c r="P112" s="10"/>
      <c r="Q112" s="10"/>
      <c r="R112" s="10"/>
      <c r="S112" s="10">
        <f>ROUND((SUM(S100:S111))/1,2)</f>
        <v>367.15</v>
      </c>
      <c r="T112" s="10"/>
      <c r="U112" s="10"/>
      <c r="V112" s="200">
        <f>ROUND((SUM(V100:V111))/1,2)</f>
        <v>0</v>
      </c>
      <c r="W112" s="217"/>
      <c r="X112" s="139"/>
      <c r="Y112" s="139"/>
      <c r="Z112" s="139"/>
    </row>
    <row r="113" spans="1:26" x14ac:dyDescent="0.3">
      <c r="A113" s="1"/>
      <c r="B113" s="208"/>
      <c r="C113" s="1"/>
      <c r="D113" s="1"/>
      <c r="E113" s="1"/>
      <c r="F113" s="1"/>
      <c r="G113" s="167"/>
      <c r="H113" s="133"/>
      <c r="I113" s="1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01"/>
      <c r="W113" s="53"/>
    </row>
    <row r="114" spans="1:26" x14ac:dyDescent="0.3">
      <c r="A114" s="10"/>
      <c r="B114" s="212"/>
      <c r="C114" s="174">
        <v>8</v>
      </c>
      <c r="D114" s="382" t="s">
        <v>61</v>
      </c>
      <c r="E114" s="382"/>
      <c r="F114" s="10"/>
      <c r="G114" s="173"/>
      <c r="H114" s="140"/>
      <c r="I114" s="14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97"/>
      <c r="W114" s="217"/>
      <c r="X114" s="139"/>
      <c r="Y114" s="139"/>
      <c r="Z114" s="139"/>
    </row>
    <row r="115" spans="1:26" ht="25.05" customHeight="1" x14ac:dyDescent="0.3">
      <c r="A115" s="181"/>
      <c r="B115" s="213">
        <v>26</v>
      </c>
      <c r="C115" s="182" t="s">
        <v>130</v>
      </c>
      <c r="D115" s="383" t="s">
        <v>131</v>
      </c>
      <c r="E115" s="383"/>
      <c r="F115" s="175" t="s">
        <v>132</v>
      </c>
      <c r="G115" s="177">
        <v>165</v>
      </c>
      <c r="H115" s="176"/>
      <c r="I115" s="176">
        <f t="shared" ref="I115:I124" si="10">ROUND(G115*(H115),2)</f>
        <v>0</v>
      </c>
      <c r="J115" s="175">
        <f t="shared" ref="J115:J124" si="11">ROUND(G115*(N115),2)</f>
        <v>3808.2</v>
      </c>
      <c r="K115" s="180">
        <f t="shared" ref="K115:K124" si="12">ROUND(G115*(O115),2)</f>
        <v>0</v>
      </c>
      <c r="L115" s="180"/>
      <c r="M115" s="180">
        <f t="shared" ref="M115:M124" si="13">ROUND(G115*(H115),2)</f>
        <v>0</v>
      </c>
      <c r="N115" s="180">
        <v>23.08</v>
      </c>
      <c r="O115" s="180"/>
      <c r="P115" s="183">
        <v>1.8700000000000001E-3</v>
      </c>
      <c r="Q115" s="183"/>
      <c r="R115" s="183">
        <v>1.8700000000000001E-3</v>
      </c>
      <c r="S115" s="180">
        <f t="shared" ref="S115:S124" si="14">ROUND(G115*(P115),3)</f>
        <v>0.309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4">
        <v>27</v>
      </c>
      <c r="C116" s="190" t="s">
        <v>133</v>
      </c>
      <c r="D116" s="390" t="s">
        <v>134</v>
      </c>
      <c r="E116" s="390"/>
      <c r="F116" s="184" t="s">
        <v>135</v>
      </c>
      <c r="G116" s="186">
        <v>169.95</v>
      </c>
      <c r="H116" s="185"/>
      <c r="I116" s="185">
        <f t="shared" si="10"/>
        <v>0</v>
      </c>
      <c r="J116" s="184">
        <f t="shared" si="11"/>
        <v>7979.15</v>
      </c>
      <c r="K116" s="189">
        <f t="shared" si="12"/>
        <v>0</v>
      </c>
      <c r="L116" s="189"/>
      <c r="M116" s="189">
        <f t="shared" si="13"/>
        <v>0</v>
      </c>
      <c r="N116" s="189">
        <v>46.95</v>
      </c>
      <c r="O116" s="189"/>
      <c r="P116" s="191"/>
      <c r="Q116" s="191"/>
      <c r="R116" s="191"/>
      <c r="S116" s="189">
        <f t="shared" si="14"/>
        <v>0</v>
      </c>
      <c r="T116" s="189"/>
      <c r="U116" s="189"/>
      <c r="V116" s="199"/>
      <c r="W116" s="53"/>
      <c r="Z116">
        <v>0</v>
      </c>
    </row>
    <row r="117" spans="1:26" ht="25.05" customHeight="1" x14ac:dyDescent="0.3">
      <c r="A117" s="181"/>
      <c r="B117" s="213">
        <v>28</v>
      </c>
      <c r="C117" s="182" t="s">
        <v>136</v>
      </c>
      <c r="D117" s="383" t="s">
        <v>137</v>
      </c>
      <c r="E117" s="383"/>
      <c r="F117" s="175" t="s">
        <v>132</v>
      </c>
      <c r="G117" s="177">
        <v>8</v>
      </c>
      <c r="H117" s="176"/>
      <c r="I117" s="176">
        <f t="shared" si="10"/>
        <v>0</v>
      </c>
      <c r="J117" s="175">
        <f t="shared" si="11"/>
        <v>7.04</v>
      </c>
      <c r="K117" s="180">
        <f t="shared" si="12"/>
        <v>0</v>
      </c>
      <c r="L117" s="180"/>
      <c r="M117" s="180">
        <f t="shared" si="13"/>
        <v>0</v>
      </c>
      <c r="N117" s="180">
        <v>0.88</v>
      </c>
      <c r="O117" s="180"/>
      <c r="P117" s="183"/>
      <c r="Q117" s="183"/>
      <c r="R117" s="183"/>
      <c r="S117" s="180">
        <f t="shared" si="14"/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4">
        <v>29</v>
      </c>
      <c r="C118" s="190" t="s">
        <v>138</v>
      </c>
      <c r="D118" s="390" t="s">
        <v>139</v>
      </c>
      <c r="E118" s="390"/>
      <c r="F118" s="184" t="s">
        <v>135</v>
      </c>
      <c r="G118" s="186">
        <v>1.6</v>
      </c>
      <c r="H118" s="185"/>
      <c r="I118" s="185">
        <f t="shared" si="10"/>
        <v>0</v>
      </c>
      <c r="J118" s="184">
        <f t="shared" si="11"/>
        <v>74.819999999999993</v>
      </c>
      <c r="K118" s="189">
        <f t="shared" si="12"/>
        <v>0</v>
      </c>
      <c r="L118" s="189"/>
      <c r="M118" s="189">
        <f t="shared" si="13"/>
        <v>0</v>
      </c>
      <c r="N118" s="189">
        <v>46.76</v>
      </c>
      <c r="O118" s="189"/>
      <c r="P118" s="191"/>
      <c r="Q118" s="191"/>
      <c r="R118" s="191"/>
      <c r="S118" s="189">
        <f t="shared" si="14"/>
        <v>0</v>
      </c>
      <c r="T118" s="189"/>
      <c r="U118" s="189"/>
      <c r="V118" s="199"/>
      <c r="W118" s="53"/>
      <c r="Z118">
        <v>0</v>
      </c>
    </row>
    <row r="119" spans="1:26" ht="25.05" customHeight="1" x14ac:dyDescent="0.3">
      <c r="A119" s="181"/>
      <c r="B119" s="213">
        <v>30</v>
      </c>
      <c r="C119" s="182" t="s">
        <v>140</v>
      </c>
      <c r="D119" s="383" t="s">
        <v>141</v>
      </c>
      <c r="E119" s="383"/>
      <c r="F119" s="175" t="s">
        <v>135</v>
      </c>
      <c r="G119" s="177">
        <v>7</v>
      </c>
      <c r="H119" s="176"/>
      <c r="I119" s="176">
        <f t="shared" si="10"/>
        <v>0</v>
      </c>
      <c r="J119" s="175">
        <f t="shared" si="11"/>
        <v>3271.38</v>
      </c>
      <c r="K119" s="180">
        <f t="shared" si="12"/>
        <v>0</v>
      </c>
      <c r="L119" s="180"/>
      <c r="M119" s="180">
        <f t="shared" si="13"/>
        <v>0</v>
      </c>
      <c r="N119" s="180">
        <v>467.34</v>
      </c>
      <c r="O119" s="180"/>
      <c r="P119" s="183">
        <v>1.86849</v>
      </c>
      <c r="Q119" s="183"/>
      <c r="R119" s="183">
        <v>1.86849</v>
      </c>
      <c r="S119" s="180">
        <f t="shared" si="14"/>
        <v>13.079000000000001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31</v>
      </c>
      <c r="C120" s="182" t="s">
        <v>142</v>
      </c>
      <c r="D120" s="383" t="s">
        <v>143</v>
      </c>
      <c r="E120" s="383"/>
      <c r="F120" s="175" t="s">
        <v>135</v>
      </c>
      <c r="G120" s="177">
        <v>7</v>
      </c>
      <c r="H120" s="176"/>
      <c r="I120" s="176">
        <f t="shared" si="10"/>
        <v>0</v>
      </c>
      <c r="J120" s="175">
        <f t="shared" si="11"/>
        <v>519.89</v>
      </c>
      <c r="K120" s="180">
        <f t="shared" si="12"/>
        <v>0</v>
      </c>
      <c r="L120" s="180"/>
      <c r="M120" s="180">
        <f t="shared" si="13"/>
        <v>0</v>
      </c>
      <c r="N120" s="180">
        <v>74.27</v>
      </c>
      <c r="O120" s="180"/>
      <c r="P120" s="183">
        <v>0.34110000000000001</v>
      </c>
      <c r="Q120" s="183"/>
      <c r="R120" s="183">
        <v>0.34110000000000001</v>
      </c>
      <c r="S120" s="180">
        <f t="shared" si="14"/>
        <v>2.3879999999999999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4">
        <v>32</v>
      </c>
      <c r="C121" s="190" t="s">
        <v>144</v>
      </c>
      <c r="D121" s="390" t="s">
        <v>145</v>
      </c>
      <c r="E121" s="390"/>
      <c r="F121" s="184" t="s">
        <v>135</v>
      </c>
      <c r="G121" s="186">
        <v>7</v>
      </c>
      <c r="H121" s="185"/>
      <c r="I121" s="185">
        <f t="shared" si="10"/>
        <v>0</v>
      </c>
      <c r="J121" s="184">
        <f t="shared" si="11"/>
        <v>1959.02</v>
      </c>
      <c r="K121" s="189">
        <f t="shared" si="12"/>
        <v>0</v>
      </c>
      <c r="L121" s="189"/>
      <c r="M121" s="189">
        <f t="shared" si="13"/>
        <v>0</v>
      </c>
      <c r="N121" s="189">
        <v>279.86</v>
      </c>
      <c r="O121" s="189"/>
      <c r="P121" s="191"/>
      <c r="Q121" s="191"/>
      <c r="R121" s="191"/>
      <c r="S121" s="189">
        <f t="shared" si="14"/>
        <v>0</v>
      </c>
      <c r="T121" s="189"/>
      <c r="U121" s="189"/>
      <c r="V121" s="199"/>
      <c r="W121" s="53"/>
      <c r="Z121">
        <v>0</v>
      </c>
    </row>
    <row r="122" spans="1:26" ht="25.05" customHeight="1" x14ac:dyDescent="0.3">
      <c r="A122" s="181"/>
      <c r="B122" s="213">
        <v>33</v>
      </c>
      <c r="C122" s="182" t="s">
        <v>146</v>
      </c>
      <c r="D122" s="383" t="s">
        <v>147</v>
      </c>
      <c r="E122" s="383"/>
      <c r="F122" s="175" t="s">
        <v>135</v>
      </c>
      <c r="G122" s="177">
        <v>7</v>
      </c>
      <c r="H122" s="176"/>
      <c r="I122" s="176">
        <f t="shared" si="10"/>
        <v>0</v>
      </c>
      <c r="J122" s="175">
        <f t="shared" si="11"/>
        <v>82.88</v>
      </c>
      <c r="K122" s="180">
        <f t="shared" si="12"/>
        <v>0</v>
      </c>
      <c r="L122" s="180"/>
      <c r="M122" s="180">
        <f t="shared" si="13"/>
        <v>0</v>
      </c>
      <c r="N122" s="180">
        <v>11.84</v>
      </c>
      <c r="O122" s="180"/>
      <c r="P122" s="183">
        <v>4.2300000000000003E-3</v>
      </c>
      <c r="Q122" s="183"/>
      <c r="R122" s="183">
        <v>4.2300000000000003E-3</v>
      </c>
      <c r="S122" s="180">
        <f t="shared" si="14"/>
        <v>0.03</v>
      </c>
      <c r="T122" s="180"/>
      <c r="U122" s="180"/>
      <c r="V122" s="198"/>
      <c r="W122" s="53"/>
      <c r="Z122">
        <v>0</v>
      </c>
    </row>
    <row r="123" spans="1:26" ht="25.05" customHeight="1" x14ac:dyDescent="0.3">
      <c r="A123" s="181"/>
      <c r="B123" s="214">
        <v>34</v>
      </c>
      <c r="C123" s="190" t="s">
        <v>148</v>
      </c>
      <c r="D123" s="390" t="s">
        <v>149</v>
      </c>
      <c r="E123" s="390"/>
      <c r="F123" s="184" t="s">
        <v>135</v>
      </c>
      <c r="G123" s="186">
        <v>7</v>
      </c>
      <c r="H123" s="185"/>
      <c r="I123" s="185">
        <f t="shared" si="10"/>
        <v>0</v>
      </c>
      <c r="J123" s="184">
        <f t="shared" si="11"/>
        <v>275.58999999999997</v>
      </c>
      <c r="K123" s="189">
        <f t="shared" si="12"/>
        <v>0</v>
      </c>
      <c r="L123" s="189"/>
      <c r="M123" s="189">
        <f t="shared" si="13"/>
        <v>0</v>
      </c>
      <c r="N123" s="189">
        <v>39.369999999999997</v>
      </c>
      <c r="O123" s="189"/>
      <c r="P123" s="191"/>
      <c r="Q123" s="191"/>
      <c r="R123" s="191"/>
      <c r="S123" s="189">
        <f t="shared" si="14"/>
        <v>0</v>
      </c>
      <c r="T123" s="189"/>
      <c r="U123" s="189"/>
      <c r="V123" s="199"/>
      <c r="W123" s="53"/>
      <c r="Z123">
        <v>0</v>
      </c>
    </row>
    <row r="124" spans="1:26" ht="25.05" customHeight="1" x14ac:dyDescent="0.3">
      <c r="A124" s="181"/>
      <c r="B124" s="214">
        <v>35</v>
      </c>
      <c r="C124" s="190" t="s">
        <v>150</v>
      </c>
      <c r="D124" s="390" t="s">
        <v>151</v>
      </c>
      <c r="E124" s="390"/>
      <c r="F124" s="184" t="s">
        <v>135</v>
      </c>
      <c r="G124" s="186">
        <v>28</v>
      </c>
      <c r="H124" s="185"/>
      <c r="I124" s="185">
        <f t="shared" si="10"/>
        <v>0</v>
      </c>
      <c r="J124" s="184">
        <f t="shared" si="11"/>
        <v>22.4</v>
      </c>
      <c r="K124" s="189">
        <f t="shared" si="12"/>
        <v>0</v>
      </c>
      <c r="L124" s="189"/>
      <c r="M124" s="189">
        <f t="shared" si="13"/>
        <v>0</v>
      </c>
      <c r="N124" s="189">
        <v>0.8</v>
      </c>
      <c r="O124" s="189"/>
      <c r="P124" s="191"/>
      <c r="Q124" s="191"/>
      <c r="R124" s="191"/>
      <c r="S124" s="189">
        <f t="shared" si="14"/>
        <v>0</v>
      </c>
      <c r="T124" s="189"/>
      <c r="U124" s="189"/>
      <c r="V124" s="199"/>
      <c r="W124" s="53"/>
      <c r="Z124">
        <v>0</v>
      </c>
    </row>
    <row r="125" spans="1:26" x14ac:dyDescent="0.3">
      <c r="A125" s="10"/>
      <c r="B125" s="212"/>
      <c r="C125" s="174">
        <v>8</v>
      </c>
      <c r="D125" s="382" t="s">
        <v>61</v>
      </c>
      <c r="E125" s="382"/>
      <c r="F125" s="10"/>
      <c r="G125" s="173"/>
      <c r="H125" s="140"/>
      <c r="I125" s="142">
        <f>ROUND((SUM(I114:I124))/1,2)</f>
        <v>0</v>
      </c>
      <c r="J125" s="10"/>
      <c r="K125" s="10"/>
      <c r="L125" s="10">
        <f>ROUND((SUM(L114:L124))/1,2)</f>
        <v>0</v>
      </c>
      <c r="M125" s="10">
        <f>ROUND((SUM(M114:M124))/1,2)</f>
        <v>0</v>
      </c>
      <c r="N125" s="10"/>
      <c r="O125" s="10"/>
      <c r="P125" s="10"/>
      <c r="Q125" s="10"/>
      <c r="R125" s="10"/>
      <c r="S125" s="10">
        <f>ROUND((SUM(S114:S124))/1,2)</f>
        <v>15.81</v>
      </c>
      <c r="T125" s="10"/>
      <c r="U125" s="10"/>
      <c r="V125" s="200">
        <f>ROUND((SUM(V114:V124))/1,2)</f>
        <v>0</v>
      </c>
      <c r="W125" s="217"/>
      <c r="X125" s="139"/>
      <c r="Y125" s="139"/>
      <c r="Z125" s="139"/>
    </row>
    <row r="126" spans="1:26" x14ac:dyDescent="0.3">
      <c r="A126" s="1"/>
      <c r="B126" s="208"/>
      <c r="C126" s="1"/>
      <c r="D126" s="1"/>
      <c r="E126" s="1"/>
      <c r="F126" s="1"/>
      <c r="G126" s="167"/>
      <c r="H126" s="133"/>
      <c r="I126" s="1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01"/>
      <c r="W126" s="53"/>
    </row>
    <row r="127" spans="1:26" x14ac:dyDescent="0.3">
      <c r="A127" s="10"/>
      <c r="B127" s="212"/>
      <c r="C127" s="174">
        <v>9</v>
      </c>
      <c r="D127" s="382" t="s">
        <v>62</v>
      </c>
      <c r="E127" s="382"/>
      <c r="F127" s="10"/>
      <c r="G127" s="173"/>
      <c r="H127" s="140"/>
      <c r="I127" s="14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97"/>
      <c r="W127" s="217"/>
      <c r="X127" s="139"/>
      <c r="Y127" s="139"/>
      <c r="Z127" s="139"/>
    </row>
    <row r="128" spans="1:26" ht="25.05" customHeight="1" x14ac:dyDescent="0.3">
      <c r="A128" s="181"/>
      <c r="B128" s="213">
        <v>36</v>
      </c>
      <c r="C128" s="182" t="s">
        <v>152</v>
      </c>
      <c r="D128" s="383" t="s">
        <v>153</v>
      </c>
      <c r="E128" s="383"/>
      <c r="F128" s="175" t="s">
        <v>132</v>
      </c>
      <c r="G128" s="177">
        <v>335</v>
      </c>
      <c r="H128" s="176"/>
      <c r="I128" s="176">
        <f t="shared" ref="I128:I140" si="15">ROUND(G128*(H128),2)</f>
        <v>0</v>
      </c>
      <c r="J128" s="175">
        <f t="shared" ref="J128:J140" si="16">ROUND(G128*(N128),2)</f>
        <v>2723.55</v>
      </c>
      <c r="K128" s="180">
        <f t="shared" ref="K128:K140" si="17">ROUND(G128*(O128),2)</f>
        <v>0</v>
      </c>
      <c r="L128" s="180"/>
      <c r="M128" s="180">
        <f t="shared" ref="M128:M140" si="18">ROUND(G128*(H128),2)</f>
        <v>0</v>
      </c>
      <c r="N128" s="180">
        <v>8.1300000000000008</v>
      </c>
      <c r="O128" s="180"/>
      <c r="P128" s="183">
        <v>0.16403000000000001</v>
      </c>
      <c r="Q128" s="183"/>
      <c r="R128" s="183">
        <v>0.16403000000000001</v>
      </c>
      <c r="S128" s="180">
        <f t="shared" ref="S128:S140" si="19">ROUND(G128*(P128),3)</f>
        <v>54.95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4">
        <v>37</v>
      </c>
      <c r="C129" s="190" t="s">
        <v>154</v>
      </c>
      <c r="D129" s="390" t="s">
        <v>155</v>
      </c>
      <c r="E129" s="390"/>
      <c r="F129" s="184" t="s">
        <v>135</v>
      </c>
      <c r="G129" s="186">
        <v>234.32</v>
      </c>
      <c r="H129" s="185"/>
      <c r="I129" s="185">
        <f t="shared" si="15"/>
        <v>0</v>
      </c>
      <c r="J129" s="184">
        <f t="shared" si="16"/>
        <v>1138.8</v>
      </c>
      <c r="K129" s="189">
        <f t="shared" si="17"/>
        <v>0</v>
      </c>
      <c r="L129" s="189"/>
      <c r="M129" s="189">
        <f t="shared" si="18"/>
        <v>0</v>
      </c>
      <c r="N129" s="189">
        <v>4.8600000000000003</v>
      </c>
      <c r="O129" s="189"/>
      <c r="P129" s="191"/>
      <c r="Q129" s="191"/>
      <c r="R129" s="191"/>
      <c r="S129" s="189">
        <f t="shared" si="19"/>
        <v>0</v>
      </c>
      <c r="T129" s="189"/>
      <c r="U129" s="189"/>
      <c r="V129" s="199"/>
      <c r="W129" s="53"/>
      <c r="Z129">
        <v>0</v>
      </c>
    </row>
    <row r="130" spans="1:26" ht="25.05" customHeight="1" x14ac:dyDescent="0.3">
      <c r="A130" s="181"/>
      <c r="B130" s="214">
        <v>38</v>
      </c>
      <c r="C130" s="190" t="s">
        <v>156</v>
      </c>
      <c r="D130" s="390" t="s">
        <v>157</v>
      </c>
      <c r="E130" s="390"/>
      <c r="F130" s="184" t="s">
        <v>135</v>
      </c>
      <c r="G130" s="186">
        <v>104.03</v>
      </c>
      <c r="H130" s="185"/>
      <c r="I130" s="185">
        <f t="shared" si="15"/>
        <v>0</v>
      </c>
      <c r="J130" s="184">
        <f t="shared" si="16"/>
        <v>918.58</v>
      </c>
      <c r="K130" s="189">
        <f t="shared" si="17"/>
        <v>0</v>
      </c>
      <c r="L130" s="189"/>
      <c r="M130" s="189">
        <f t="shared" si="18"/>
        <v>0</v>
      </c>
      <c r="N130" s="189">
        <v>8.83</v>
      </c>
      <c r="O130" s="189"/>
      <c r="P130" s="191"/>
      <c r="Q130" s="191"/>
      <c r="R130" s="191"/>
      <c r="S130" s="189">
        <f t="shared" si="19"/>
        <v>0</v>
      </c>
      <c r="T130" s="189"/>
      <c r="U130" s="189"/>
      <c r="V130" s="199"/>
      <c r="W130" s="53"/>
      <c r="Z130">
        <v>0</v>
      </c>
    </row>
    <row r="131" spans="1:26" ht="25.05" customHeight="1" x14ac:dyDescent="0.3">
      <c r="A131" s="181"/>
      <c r="B131" s="213">
        <v>39</v>
      </c>
      <c r="C131" s="182" t="s">
        <v>158</v>
      </c>
      <c r="D131" s="383" t="s">
        <v>159</v>
      </c>
      <c r="E131" s="383"/>
      <c r="F131" s="175" t="s">
        <v>79</v>
      </c>
      <c r="G131" s="177">
        <v>14.75</v>
      </c>
      <c r="H131" s="176"/>
      <c r="I131" s="176">
        <f t="shared" si="15"/>
        <v>0</v>
      </c>
      <c r="J131" s="175">
        <f t="shared" si="16"/>
        <v>2025.18</v>
      </c>
      <c r="K131" s="180">
        <f t="shared" si="17"/>
        <v>0</v>
      </c>
      <c r="L131" s="180"/>
      <c r="M131" s="180">
        <f t="shared" si="18"/>
        <v>0</v>
      </c>
      <c r="N131" s="180">
        <v>137.30000000000001</v>
      </c>
      <c r="O131" s="180"/>
      <c r="P131" s="183">
        <v>2.2398199999999999</v>
      </c>
      <c r="Q131" s="183"/>
      <c r="R131" s="183">
        <v>2.2398199999999999</v>
      </c>
      <c r="S131" s="180">
        <f t="shared" si="19"/>
        <v>33.036999999999999</v>
      </c>
      <c r="T131" s="180"/>
      <c r="U131" s="180"/>
      <c r="V131" s="198"/>
      <c r="W131" s="53"/>
      <c r="Z131">
        <v>0</v>
      </c>
    </row>
    <row r="132" spans="1:26" ht="25.05" customHeight="1" x14ac:dyDescent="0.3">
      <c r="A132" s="181"/>
      <c r="B132" s="213">
        <v>40</v>
      </c>
      <c r="C132" s="182" t="s">
        <v>160</v>
      </c>
      <c r="D132" s="383" t="s">
        <v>161</v>
      </c>
      <c r="E132" s="383"/>
      <c r="F132" s="175" t="s">
        <v>132</v>
      </c>
      <c r="G132" s="177">
        <v>0.5</v>
      </c>
      <c r="H132" s="176"/>
      <c r="I132" s="176">
        <f t="shared" si="15"/>
        <v>0</v>
      </c>
      <c r="J132" s="175">
        <f t="shared" si="16"/>
        <v>3.4</v>
      </c>
      <c r="K132" s="180">
        <f t="shared" si="17"/>
        <v>0</v>
      </c>
      <c r="L132" s="180"/>
      <c r="M132" s="180">
        <f t="shared" si="18"/>
        <v>0</v>
      </c>
      <c r="N132" s="180">
        <v>6.79</v>
      </c>
      <c r="O132" s="180"/>
      <c r="P132" s="183">
        <v>0.12728</v>
      </c>
      <c r="Q132" s="183"/>
      <c r="R132" s="183">
        <v>0.12728</v>
      </c>
      <c r="S132" s="180">
        <f t="shared" si="19"/>
        <v>6.4000000000000001E-2</v>
      </c>
      <c r="T132" s="180"/>
      <c r="U132" s="180"/>
      <c r="V132" s="198"/>
      <c r="W132" s="53"/>
      <c r="Z132">
        <v>0</v>
      </c>
    </row>
    <row r="133" spans="1:26" ht="34.950000000000003" customHeight="1" x14ac:dyDescent="0.3">
      <c r="A133" s="181"/>
      <c r="B133" s="214">
        <v>41</v>
      </c>
      <c r="C133" s="190" t="s">
        <v>162</v>
      </c>
      <c r="D133" s="390" t="s">
        <v>163</v>
      </c>
      <c r="E133" s="390"/>
      <c r="F133" s="184" t="s">
        <v>135</v>
      </c>
      <c r="G133" s="186">
        <v>1</v>
      </c>
      <c r="H133" s="185"/>
      <c r="I133" s="185">
        <f t="shared" si="15"/>
        <v>0</v>
      </c>
      <c r="J133" s="184">
        <f t="shared" si="16"/>
        <v>115.12</v>
      </c>
      <c r="K133" s="189">
        <f t="shared" si="17"/>
        <v>0</v>
      </c>
      <c r="L133" s="189"/>
      <c r="M133" s="189">
        <f t="shared" si="18"/>
        <v>0</v>
      </c>
      <c r="N133" s="189">
        <v>115.12</v>
      </c>
      <c r="O133" s="189"/>
      <c r="P133" s="191"/>
      <c r="Q133" s="191"/>
      <c r="R133" s="191"/>
      <c r="S133" s="189">
        <f t="shared" si="19"/>
        <v>0</v>
      </c>
      <c r="T133" s="189"/>
      <c r="U133" s="189"/>
      <c r="V133" s="199"/>
      <c r="W133" s="53"/>
      <c r="Z133">
        <v>0</v>
      </c>
    </row>
    <row r="134" spans="1:26" ht="34.950000000000003" customHeight="1" x14ac:dyDescent="0.3">
      <c r="A134" s="181"/>
      <c r="B134" s="214">
        <v>42</v>
      </c>
      <c r="C134" s="190" t="s">
        <v>164</v>
      </c>
      <c r="D134" s="390" t="s">
        <v>165</v>
      </c>
      <c r="E134" s="390"/>
      <c r="F134" s="184" t="s">
        <v>135</v>
      </c>
      <c r="G134" s="186">
        <v>1.04</v>
      </c>
      <c r="H134" s="185"/>
      <c r="I134" s="185">
        <f t="shared" si="15"/>
        <v>0</v>
      </c>
      <c r="J134" s="184">
        <f t="shared" si="16"/>
        <v>46.82</v>
      </c>
      <c r="K134" s="189">
        <f t="shared" si="17"/>
        <v>0</v>
      </c>
      <c r="L134" s="189"/>
      <c r="M134" s="189">
        <f t="shared" si="18"/>
        <v>0</v>
      </c>
      <c r="N134" s="189">
        <v>45.02</v>
      </c>
      <c r="O134" s="189"/>
      <c r="P134" s="191"/>
      <c r="Q134" s="191"/>
      <c r="R134" s="191"/>
      <c r="S134" s="189">
        <f t="shared" si="19"/>
        <v>0</v>
      </c>
      <c r="T134" s="189"/>
      <c r="U134" s="189"/>
      <c r="V134" s="199"/>
      <c r="W134" s="53"/>
      <c r="Z134">
        <v>0</v>
      </c>
    </row>
    <row r="135" spans="1:26" ht="25.05" customHeight="1" x14ac:dyDescent="0.3">
      <c r="A135" s="181"/>
      <c r="B135" s="213">
        <v>43</v>
      </c>
      <c r="C135" s="182" t="s">
        <v>166</v>
      </c>
      <c r="D135" s="383" t="s">
        <v>167</v>
      </c>
      <c r="E135" s="383"/>
      <c r="F135" s="175" t="s">
        <v>132</v>
      </c>
      <c r="G135" s="177">
        <v>11</v>
      </c>
      <c r="H135" s="176"/>
      <c r="I135" s="176">
        <f t="shared" si="15"/>
        <v>0</v>
      </c>
      <c r="J135" s="175">
        <f t="shared" si="16"/>
        <v>95.48</v>
      </c>
      <c r="K135" s="180">
        <f t="shared" si="17"/>
        <v>0</v>
      </c>
      <c r="L135" s="180"/>
      <c r="M135" s="180">
        <f t="shared" si="18"/>
        <v>0</v>
      </c>
      <c r="N135" s="180">
        <v>8.68</v>
      </c>
      <c r="O135" s="180"/>
      <c r="P135" s="183">
        <v>0.15909999999999999</v>
      </c>
      <c r="Q135" s="183"/>
      <c r="R135" s="183">
        <v>0.15909999999999999</v>
      </c>
      <c r="S135" s="180">
        <f t="shared" si="19"/>
        <v>1.75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4">
        <v>44</v>
      </c>
      <c r="C136" s="190" t="s">
        <v>168</v>
      </c>
      <c r="D136" s="390" t="s">
        <v>169</v>
      </c>
      <c r="E136" s="390"/>
      <c r="F136" s="184" t="s">
        <v>135</v>
      </c>
      <c r="G136" s="186">
        <v>37.033000000000001</v>
      </c>
      <c r="H136" s="185"/>
      <c r="I136" s="185">
        <f t="shared" si="15"/>
        <v>0</v>
      </c>
      <c r="J136" s="184">
        <f t="shared" si="16"/>
        <v>124.06</v>
      </c>
      <c r="K136" s="189">
        <f t="shared" si="17"/>
        <v>0</v>
      </c>
      <c r="L136" s="189"/>
      <c r="M136" s="189">
        <f t="shared" si="18"/>
        <v>0</v>
      </c>
      <c r="N136" s="189">
        <v>3.35</v>
      </c>
      <c r="O136" s="189"/>
      <c r="P136" s="191"/>
      <c r="Q136" s="191"/>
      <c r="R136" s="191"/>
      <c r="S136" s="189">
        <f t="shared" si="19"/>
        <v>0</v>
      </c>
      <c r="T136" s="189"/>
      <c r="U136" s="189"/>
      <c r="V136" s="199"/>
      <c r="W136" s="53"/>
      <c r="Z136">
        <v>0</v>
      </c>
    </row>
    <row r="137" spans="1:26" ht="25.05" customHeight="1" x14ac:dyDescent="0.3">
      <c r="A137" s="181"/>
      <c r="B137" s="213">
        <v>45</v>
      </c>
      <c r="C137" s="182" t="s">
        <v>170</v>
      </c>
      <c r="D137" s="383" t="s">
        <v>171</v>
      </c>
      <c r="E137" s="383"/>
      <c r="F137" s="175" t="s">
        <v>132</v>
      </c>
      <c r="G137" s="177">
        <v>41</v>
      </c>
      <c r="H137" s="176"/>
      <c r="I137" s="176">
        <f t="shared" si="15"/>
        <v>0</v>
      </c>
      <c r="J137" s="175">
        <f t="shared" si="16"/>
        <v>2174.23</v>
      </c>
      <c r="K137" s="180">
        <f t="shared" si="17"/>
        <v>0</v>
      </c>
      <c r="L137" s="180"/>
      <c r="M137" s="180">
        <f t="shared" si="18"/>
        <v>0</v>
      </c>
      <c r="N137" s="180">
        <v>53.03</v>
      </c>
      <c r="O137" s="180"/>
      <c r="P137" s="183"/>
      <c r="Q137" s="183"/>
      <c r="R137" s="183"/>
      <c r="S137" s="180">
        <f t="shared" si="19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46</v>
      </c>
      <c r="C138" s="182" t="s">
        <v>172</v>
      </c>
      <c r="D138" s="383" t="s">
        <v>173</v>
      </c>
      <c r="E138" s="383"/>
      <c r="F138" s="175" t="s">
        <v>121</v>
      </c>
      <c r="G138" s="177">
        <v>40.18</v>
      </c>
      <c r="H138" s="176"/>
      <c r="I138" s="176">
        <f t="shared" si="15"/>
        <v>0</v>
      </c>
      <c r="J138" s="175">
        <f t="shared" si="16"/>
        <v>508.28</v>
      </c>
      <c r="K138" s="180">
        <f t="shared" si="17"/>
        <v>0</v>
      </c>
      <c r="L138" s="180"/>
      <c r="M138" s="180">
        <f t="shared" si="18"/>
        <v>0</v>
      </c>
      <c r="N138" s="180">
        <v>12.65</v>
      </c>
      <c r="O138" s="180"/>
      <c r="P138" s="183"/>
      <c r="Q138" s="183"/>
      <c r="R138" s="183"/>
      <c r="S138" s="180">
        <f t="shared" si="19"/>
        <v>0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47</v>
      </c>
      <c r="C139" s="182" t="s">
        <v>174</v>
      </c>
      <c r="D139" s="383" t="s">
        <v>175</v>
      </c>
      <c r="E139" s="383"/>
      <c r="F139" s="175" t="s">
        <v>121</v>
      </c>
      <c r="G139" s="177">
        <v>562.52</v>
      </c>
      <c r="H139" s="176"/>
      <c r="I139" s="176">
        <f t="shared" si="15"/>
        <v>0</v>
      </c>
      <c r="J139" s="175">
        <f t="shared" si="16"/>
        <v>225.01</v>
      </c>
      <c r="K139" s="180">
        <f t="shared" si="17"/>
        <v>0</v>
      </c>
      <c r="L139" s="180"/>
      <c r="M139" s="180">
        <f t="shared" si="18"/>
        <v>0</v>
      </c>
      <c r="N139" s="180">
        <v>0.4</v>
      </c>
      <c r="O139" s="180"/>
      <c r="P139" s="183"/>
      <c r="Q139" s="183"/>
      <c r="R139" s="183"/>
      <c r="S139" s="180">
        <f t="shared" si="19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48</v>
      </c>
      <c r="C140" s="182" t="s">
        <v>176</v>
      </c>
      <c r="D140" s="383" t="s">
        <v>177</v>
      </c>
      <c r="E140" s="383"/>
      <c r="F140" s="175" t="s">
        <v>121</v>
      </c>
      <c r="G140" s="177">
        <v>40.18</v>
      </c>
      <c r="H140" s="176"/>
      <c r="I140" s="176">
        <f t="shared" si="15"/>
        <v>0</v>
      </c>
      <c r="J140" s="175">
        <f t="shared" si="16"/>
        <v>827.71</v>
      </c>
      <c r="K140" s="180">
        <f t="shared" si="17"/>
        <v>0</v>
      </c>
      <c r="L140" s="180"/>
      <c r="M140" s="180">
        <f t="shared" si="18"/>
        <v>0</v>
      </c>
      <c r="N140" s="180">
        <v>20.6</v>
      </c>
      <c r="O140" s="180"/>
      <c r="P140" s="183"/>
      <c r="Q140" s="183"/>
      <c r="R140" s="183"/>
      <c r="S140" s="180">
        <f t="shared" si="19"/>
        <v>0</v>
      </c>
      <c r="T140" s="180"/>
      <c r="U140" s="180"/>
      <c r="V140" s="198"/>
      <c r="W140" s="53"/>
      <c r="Z140">
        <v>0</v>
      </c>
    </row>
    <row r="141" spans="1:26" x14ac:dyDescent="0.3">
      <c r="A141" s="10"/>
      <c r="B141" s="212"/>
      <c r="C141" s="174">
        <v>9</v>
      </c>
      <c r="D141" s="382" t="s">
        <v>62</v>
      </c>
      <c r="E141" s="382"/>
      <c r="F141" s="10"/>
      <c r="G141" s="173"/>
      <c r="H141" s="140"/>
      <c r="I141" s="142">
        <f>ROUND((SUM(I127:I140))/1,2)</f>
        <v>0</v>
      </c>
      <c r="J141" s="10"/>
      <c r="K141" s="10"/>
      <c r="L141" s="10">
        <f>ROUND((SUM(L127:L140))/1,2)</f>
        <v>0</v>
      </c>
      <c r="M141" s="10">
        <f>ROUND((SUM(M127:M140))/1,2)</f>
        <v>0</v>
      </c>
      <c r="N141" s="10"/>
      <c r="O141" s="10"/>
      <c r="P141" s="10"/>
      <c r="Q141" s="10"/>
      <c r="R141" s="10"/>
      <c r="S141" s="10">
        <f>ROUND((SUM(S127:S140))/1,2)</f>
        <v>89.8</v>
      </c>
      <c r="T141" s="10"/>
      <c r="U141" s="10"/>
      <c r="V141" s="200">
        <f>ROUND((SUM(V127:V140))/1,2)</f>
        <v>0</v>
      </c>
      <c r="W141" s="217"/>
      <c r="X141" s="139"/>
      <c r="Y141" s="139"/>
      <c r="Z141" s="139"/>
    </row>
    <row r="142" spans="1:26" x14ac:dyDescent="0.3">
      <c r="A142" s="1"/>
      <c r="B142" s="208"/>
      <c r="C142" s="1"/>
      <c r="D142" s="1"/>
      <c r="E142" s="1"/>
      <c r="F142" s="1"/>
      <c r="G142" s="167"/>
      <c r="H142" s="133"/>
      <c r="I142" s="1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01"/>
      <c r="W142" s="53"/>
    </row>
    <row r="143" spans="1:26" x14ac:dyDescent="0.3">
      <c r="A143" s="10"/>
      <c r="B143" s="212"/>
      <c r="C143" s="174">
        <v>99</v>
      </c>
      <c r="D143" s="382" t="s">
        <v>63</v>
      </c>
      <c r="E143" s="382"/>
      <c r="F143" s="10"/>
      <c r="G143" s="173"/>
      <c r="H143" s="140"/>
      <c r="I143" s="14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7"/>
      <c r="W143" s="217"/>
      <c r="X143" s="139"/>
      <c r="Y143" s="139"/>
      <c r="Z143" s="139"/>
    </row>
    <row r="144" spans="1:26" ht="25.05" customHeight="1" x14ac:dyDescent="0.3">
      <c r="A144" s="181"/>
      <c r="B144" s="213">
        <v>49</v>
      </c>
      <c r="C144" s="182" t="s">
        <v>178</v>
      </c>
      <c r="D144" s="383" t="s">
        <v>179</v>
      </c>
      <c r="E144" s="383"/>
      <c r="F144" s="175" t="s">
        <v>121</v>
      </c>
      <c r="G144" s="177">
        <v>905.94500000000005</v>
      </c>
      <c r="H144" s="176"/>
      <c r="I144" s="176">
        <f>ROUND(G144*(H144),2)</f>
        <v>0</v>
      </c>
      <c r="J144" s="175">
        <f>ROUND(G144*(N144),2)</f>
        <v>1884.37</v>
      </c>
      <c r="K144" s="180">
        <f>ROUND(G144*(O144),2)</f>
        <v>0</v>
      </c>
      <c r="L144" s="180"/>
      <c r="M144" s="180">
        <f>ROUND(G144*(H144),2)</f>
        <v>0</v>
      </c>
      <c r="N144" s="180">
        <v>2.08</v>
      </c>
      <c r="O144" s="180"/>
      <c r="P144" s="183"/>
      <c r="Q144" s="183"/>
      <c r="R144" s="183"/>
      <c r="S144" s="180">
        <f>ROUND(G144*(P144),3)</f>
        <v>0</v>
      </c>
      <c r="T144" s="180"/>
      <c r="U144" s="180"/>
      <c r="V144" s="198"/>
      <c r="W144" s="53"/>
      <c r="Z144">
        <v>0</v>
      </c>
    </row>
    <row r="145" spans="1:26" x14ac:dyDescent="0.3">
      <c r="A145" s="10"/>
      <c r="B145" s="212"/>
      <c r="C145" s="174">
        <v>99</v>
      </c>
      <c r="D145" s="382" t="s">
        <v>63</v>
      </c>
      <c r="E145" s="382"/>
      <c r="F145" s="10"/>
      <c r="G145" s="173"/>
      <c r="H145" s="140"/>
      <c r="I145" s="142">
        <f>ROUND((SUM(I143:I144))/1,2)</f>
        <v>0</v>
      </c>
      <c r="J145" s="10"/>
      <c r="K145" s="10"/>
      <c r="L145" s="10">
        <f>ROUND((SUM(L143:L144))/1,2)</f>
        <v>0</v>
      </c>
      <c r="M145" s="10">
        <f>ROUND((SUM(M143:M144))/1,2)</f>
        <v>0</v>
      </c>
      <c r="N145" s="10"/>
      <c r="O145" s="10"/>
      <c r="P145" s="192"/>
      <c r="Q145" s="1"/>
      <c r="R145" s="1"/>
      <c r="S145" s="192">
        <f>ROUND((SUM(S143:S144))/1,2)</f>
        <v>0</v>
      </c>
      <c r="T145" s="2"/>
      <c r="U145" s="2"/>
      <c r="V145" s="200">
        <f>ROUND((SUM(V143:V144))/1,2)</f>
        <v>0</v>
      </c>
      <c r="W145" s="53"/>
    </row>
    <row r="146" spans="1:26" x14ac:dyDescent="0.3">
      <c r="A146" s="1"/>
      <c r="B146" s="208"/>
      <c r="C146" s="1"/>
      <c r="D146" s="1"/>
      <c r="E146" s="1"/>
      <c r="F146" s="1"/>
      <c r="G146" s="167"/>
      <c r="H146" s="133"/>
      <c r="I146" s="1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01"/>
      <c r="W146" s="53"/>
    </row>
    <row r="147" spans="1:26" x14ac:dyDescent="0.3">
      <c r="A147" s="10"/>
      <c r="B147" s="212"/>
      <c r="C147" s="10"/>
      <c r="D147" s="385" t="s">
        <v>57</v>
      </c>
      <c r="E147" s="385"/>
      <c r="F147" s="10"/>
      <c r="G147" s="173"/>
      <c r="H147" s="140"/>
      <c r="I147" s="142">
        <f>ROUND((SUM(I79:I146))/2,2)</f>
        <v>0</v>
      </c>
      <c r="J147" s="10"/>
      <c r="K147" s="10"/>
      <c r="L147" s="10">
        <f>ROUND((SUM(L79:L146))/2,2)</f>
        <v>0</v>
      </c>
      <c r="M147" s="10">
        <f>ROUND((SUM(M79:M146))/2,2)</f>
        <v>0</v>
      </c>
      <c r="N147" s="10"/>
      <c r="O147" s="10"/>
      <c r="P147" s="192"/>
      <c r="Q147" s="1"/>
      <c r="R147" s="1"/>
      <c r="S147" s="192">
        <f>ROUND((SUM(S79:S146))/2,2)</f>
        <v>545.83000000000004</v>
      </c>
      <c r="T147" s="1"/>
      <c r="U147" s="1"/>
      <c r="V147" s="200">
        <f>ROUND((SUM(V79:V146))/2,2)</f>
        <v>0</v>
      </c>
      <c r="W147" s="53"/>
    </row>
    <row r="148" spans="1:26" x14ac:dyDescent="0.3">
      <c r="A148" s="1"/>
      <c r="B148" s="215"/>
      <c r="C148" s="193"/>
      <c r="D148" s="391" t="s">
        <v>64</v>
      </c>
      <c r="E148" s="391"/>
      <c r="F148" s="193"/>
      <c r="G148" s="194"/>
      <c r="H148" s="195"/>
      <c r="I148" s="195">
        <f>ROUND((SUM(I79:I147))/3,2)</f>
        <v>0</v>
      </c>
      <c r="J148" s="193"/>
      <c r="K148" s="193">
        <f>ROUND((SUM(K79:K147))/3,2)</f>
        <v>0</v>
      </c>
      <c r="L148" s="193">
        <f>ROUND((SUM(L79:L147))/3,2)</f>
        <v>0</v>
      </c>
      <c r="M148" s="193">
        <f>ROUND((SUM(M79:M147))/3,2)</f>
        <v>0</v>
      </c>
      <c r="N148" s="193"/>
      <c r="O148" s="193"/>
      <c r="P148" s="194"/>
      <c r="Q148" s="193"/>
      <c r="R148" s="193"/>
      <c r="S148" s="194">
        <f>ROUND((SUM(S79:S147))/3,2)</f>
        <v>545.83000000000004</v>
      </c>
      <c r="T148" s="193"/>
      <c r="U148" s="193"/>
      <c r="V148" s="202">
        <f>ROUND((SUM(V79:V147))/3,2)</f>
        <v>0</v>
      </c>
      <c r="W148" s="53"/>
      <c r="Z148">
        <f>(SUM(Z79:Z147))</f>
        <v>0</v>
      </c>
    </row>
  </sheetData>
  <mergeCells count="113">
    <mergeCell ref="D148:E148"/>
    <mergeCell ref="D140:E140"/>
    <mergeCell ref="D141:E141"/>
    <mergeCell ref="D143:E143"/>
    <mergeCell ref="D144:E144"/>
    <mergeCell ref="D145:E145"/>
    <mergeCell ref="D147:E147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1:E121"/>
    <mergeCell ref="D122:E122"/>
    <mergeCell ref="D123:E123"/>
    <mergeCell ref="D124:E124"/>
    <mergeCell ref="D125:E125"/>
    <mergeCell ref="D127:E127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2:E112"/>
    <mergeCell ref="D114:E114"/>
    <mergeCell ref="D102:E102"/>
    <mergeCell ref="D103:E103"/>
    <mergeCell ref="D104:E104"/>
    <mergeCell ref="D105:E105"/>
    <mergeCell ref="D106:E106"/>
    <mergeCell ref="D107:E107"/>
    <mergeCell ref="D95:E95"/>
    <mergeCell ref="D96:E96"/>
    <mergeCell ref="D97:E97"/>
    <mergeCell ref="D98:E98"/>
    <mergeCell ref="D100:E100"/>
    <mergeCell ref="D101:E101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 xr:uid="{9848D890-3F14-411F-894E-A3DF56CF5FBF}"/>
    <hyperlink ref="E1:F1" location="A54:A54" tooltip="Klikni na prechod ku rekapitulácii..." display="Rekapitulácia rozpočtu" xr:uid="{A726D39E-B146-4EC8-BA23-C662778FC257}"/>
    <hyperlink ref="H1:I1" location="B78:B78" tooltip="Klikni na prechod ku Rozpočet..." display="Rozpočet" xr:uid="{6C95B7A9-488C-4EFB-8811-8F6AEB8BD95B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Výstavba chodníka k ZŠ a MŠ Sedliská v k. ú. Srdliská / SO 01 - Chodník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15468</vt:lpstr>
      <vt:lpstr>'SO 15468'!Oblasť_tlače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2021-10-28T06:14:24Z</dcterms:created>
  <dcterms:modified xsi:type="dcterms:W3CDTF">2021-10-28T06:21:15Z</dcterms:modified>
</cp:coreProperties>
</file>