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Sedliská\Plot\"/>
    </mc:Choice>
  </mc:AlternateContent>
  <bookViews>
    <workbookView xWindow="0" yWindow="0" windowWidth="12375" windowHeight="11265"/>
  </bookViews>
  <sheets>
    <sheet name="Rekapitulácia" sheetId="1" r:id="rId1"/>
    <sheet name="Krycí list stavby" sheetId="2" r:id="rId2"/>
    <sheet name="Kryci_list 14421" sheetId="3" r:id="rId3"/>
    <sheet name="Rekap 14421" sheetId="4" r:id="rId4"/>
    <sheet name="SO 14421" sheetId="5" r:id="rId5"/>
    <sheet name="Kryci_list 14422" sheetId="6" r:id="rId6"/>
    <sheet name="Rekap 14422" sheetId="7" r:id="rId7"/>
    <sheet name="SO 14422" sheetId="8" r:id="rId8"/>
  </sheets>
  <definedNames>
    <definedName name="_xlnm.Print_Titles" localSheetId="3">'Rekap 14421'!$9:$9</definedName>
    <definedName name="_xlnm.Print_Titles" localSheetId="6">'Rekap 14422'!$9:$9</definedName>
    <definedName name="_xlnm.Print_Titles" localSheetId="4">'SO 14421'!$8:$8</definedName>
    <definedName name="_xlnm.Print_Titles" localSheetId="7">'SO 14422'!$8:$8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E18" i="2"/>
  <c r="D18" i="2"/>
  <c r="E17" i="2"/>
  <c r="E16" i="2"/>
  <c r="F9" i="1"/>
  <c r="J16" i="2" s="1"/>
  <c r="J20" i="2" s="1"/>
  <c r="D9" i="1"/>
  <c r="J18" i="2" s="1"/>
  <c r="E8" i="1"/>
  <c r="E9" i="1" s="1"/>
  <c r="J17" i="2" s="1"/>
  <c r="E7" i="1"/>
  <c r="J17" i="6"/>
  <c r="K8" i="1"/>
  <c r="I30" i="6"/>
  <c r="J30" i="6" s="1"/>
  <c r="Z30" i="8"/>
  <c r="E13" i="7"/>
  <c r="V27" i="8"/>
  <c r="V29" i="8" s="1"/>
  <c r="F14" i="7" s="1"/>
  <c r="S27" i="8"/>
  <c r="F13" i="7" s="1"/>
  <c r="M27" i="8"/>
  <c r="C13" i="7" s="1"/>
  <c r="K26" i="8"/>
  <c r="J26" i="8"/>
  <c r="L26" i="8"/>
  <c r="L27" i="8" s="1"/>
  <c r="B13" i="7" s="1"/>
  <c r="I26" i="8"/>
  <c r="I27" i="8" s="1"/>
  <c r="D13" i="7" s="1"/>
  <c r="S23" i="8"/>
  <c r="F12" i="7" s="1"/>
  <c r="P23" i="8"/>
  <c r="E12" i="7" s="1"/>
  <c r="H23" i="8"/>
  <c r="M23" i="8"/>
  <c r="C12" i="7" s="1"/>
  <c r="K22" i="8"/>
  <c r="J22" i="8"/>
  <c r="L22" i="8"/>
  <c r="I22" i="8"/>
  <c r="K21" i="8"/>
  <c r="J21" i="8"/>
  <c r="L21" i="8"/>
  <c r="I21" i="8"/>
  <c r="K20" i="8"/>
  <c r="J20" i="8"/>
  <c r="L20" i="8"/>
  <c r="I20" i="8"/>
  <c r="K19" i="8"/>
  <c r="J19" i="8"/>
  <c r="L19" i="8"/>
  <c r="I19" i="8"/>
  <c r="K18" i="8"/>
  <c r="J18" i="8"/>
  <c r="L18" i="8"/>
  <c r="I18" i="8"/>
  <c r="K17" i="8"/>
  <c r="J17" i="8"/>
  <c r="L17" i="8"/>
  <c r="L23" i="8" s="1"/>
  <c r="B12" i="7" s="1"/>
  <c r="I17" i="8"/>
  <c r="I23" i="8" s="1"/>
  <c r="D12" i="7" s="1"/>
  <c r="E11" i="7"/>
  <c r="C11" i="7"/>
  <c r="S14" i="8"/>
  <c r="P14" i="8"/>
  <c r="H14" i="8"/>
  <c r="M14" i="8"/>
  <c r="M29" i="8" s="1"/>
  <c r="C14" i="7" s="1"/>
  <c r="K13" i="8"/>
  <c r="J13" i="8"/>
  <c r="L13" i="8"/>
  <c r="I13" i="8"/>
  <c r="K12" i="8"/>
  <c r="J12" i="8"/>
  <c r="L12" i="8"/>
  <c r="I12" i="8"/>
  <c r="K11" i="8"/>
  <c r="K30" i="8" s="1"/>
  <c r="J11" i="8"/>
  <c r="L11" i="8"/>
  <c r="I11" i="8"/>
  <c r="J20" i="6"/>
  <c r="J17" i="3"/>
  <c r="K7" i="1"/>
  <c r="J30" i="3"/>
  <c r="I30" i="3"/>
  <c r="Z46" i="5"/>
  <c r="E18" i="4"/>
  <c r="V43" i="5"/>
  <c r="V45" i="5" s="1"/>
  <c r="F19" i="4" s="1"/>
  <c r="S43" i="5"/>
  <c r="F18" i="4" s="1"/>
  <c r="M43" i="5"/>
  <c r="M45" i="5" s="1"/>
  <c r="C19" i="4" s="1"/>
  <c r="E17" i="3" s="1"/>
  <c r="K42" i="5"/>
  <c r="J42" i="5"/>
  <c r="L42" i="5"/>
  <c r="I42" i="5"/>
  <c r="K41" i="5"/>
  <c r="J41" i="5"/>
  <c r="L41" i="5"/>
  <c r="I41" i="5"/>
  <c r="K40" i="5"/>
  <c r="J40" i="5"/>
  <c r="L40" i="5"/>
  <c r="I40" i="5"/>
  <c r="K39" i="5"/>
  <c r="J39" i="5"/>
  <c r="L39" i="5"/>
  <c r="I39" i="5"/>
  <c r="K38" i="5"/>
  <c r="J38" i="5"/>
  <c r="L38" i="5"/>
  <c r="I38" i="5"/>
  <c r="K37" i="5"/>
  <c r="J37" i="5"/>
  <c r="L37" i="5"/>
  <c r="I37" i="5"/>
  <c r="K36" i="5"/>
  <c r="J36" i="5"/>
  <c r="L36" i="5"/>
  <c r="L43" i="5" s="1"/>
  <c r="B18" i="4" s="1"/>
  <c r="I36" i="5"/>
  <c r="F14" i="4"/>
  <c r="S30" i="5"/>
  <c r="P30" i="5"/>
  <c r="E14" i="4" s="1"/>
  <c r="H30" i="5"/>
  <c r="M30" i="5"/>
  <c r="C14" i="4" s="1"/>
  <c r="K29" i="5"/>
  <c r="J29" i="5"/>
  <c r="L29" i="5"/>
  <c r="L30" i="5" s="1"/>
  <c r="B14" i="4" s="1"/>
  <c r="I29" i="5"/>
  <c r="I30" i="5" s="1"/>
  <c r="D14" i="4" s="1"/>
  <c r="E13" i="4"/>
  <c r="C13" i="4"/>
  <c r="S26" i="5"/>
  <c r="F13" i="4" s="1"/>
  <c r="P26" i="5"/>
  <c r="H26" i="5"/>
  <c r="M26" i="5"/>
  <c r="K25" i="5"/>
  <c r="J25" i="5"/>
  <c r="L25" i="5"/>
  <c r="I25" i="5"/>
  <c r="K24" i="5"/>
  <c r="J24" i="5"/>
  <c r="L24" i="5"/>
  <c r="I24" i="5"/>
  <c r="K23" i="5"/>
  <c r="J23" i="5"/>
  <c r="L23" i="5"/>
  <c r="I23" i="5"/>
  <c r="K22" i="5"/>
  <c r="J22" i="5"/>
  <c r="L22" i="5"/>
  <c r="I22" i="5"/>
  <c r="K21" i="5"/>
  <c r="J21" i="5"/>
  <c r="L21" i="5"/>
  <c r="I21" i="5"/>
  <c r="K20" i="5"/>
  <c r="J20" i="5"/>
  <c r="L20" i="5"/>
  <c r="L26" i="5" s="1"/>
  <c r="B13" i="4" s="1"/>
  <c r="I20" i="5"/>
  <c r="I26" i="5" s="1"/>
  <c r="D13" i="4" s="1"/>
  <c r="P17" i="5"/>
  <c r="E12" i="4" s="1"/>
  <c r="H17" i="5"/>
  <c r="M17" i="5"/>
  <c r="C12" i="4" s="1"/>
  <c r="K16" i="5"/>
  <c r="J16" i="5"/>
  <c r="S16" i="5"/>
  <c r="S17" i="5" s="1"/>
  <c r="F12" i="4" s="1"/>
  <c r="L16" i="5"/>
  <c r="L17" i="5" s="1"/>
  <c r="B12" i="4" s="1"/>
  <c r="I16" i="5"/>
  <c r="I17" i="5" s="1"/>
  <c r="D12" i="4" s="1"/>
  <c r="S13" i="5"/>
  <c r="P13" i="5"/>
  <c r="P32" i="5" s="1"/>
  <c r="E15" i="4" s="1"/>
  <c r="H13" i="5"/>
  <c r="M13" i="5"/>
  <c r="C11" i="4" s="1"/>
  <c r="K12" i="5"/>
  <c r="J12" i="5"/>
  <c r="L12" i="5"/>
  <c r="I12" i="5"/>
  <c r="K11" i="5"/>
  <c r="K46" i="5" s="1"/>
  <c r="J11" i="5"/>
  <c r="L11" i="5"/>
  <c r="I11" i="5"/>
  <c r="J20" i="3"/>
  <c r="I14" i="8" l="1"/>
  <c r="D11" i="7" s="1"/>
  <c r="F11" i="7"/>
  <c r="I29" i="8"/>
  <c r="D14" i="7" s="1"/>
  <c r="F16" i="6" s="1"/>
  <c r="J24" i="6" s="1"/>
  <c r="S29" i="8"/>
  <c r="E14" i="7" s="1"/>
  <c r="H30" i="8"/>
  <c r="M30" i="8"/>
  <c r="C16" i="7" s="1"/>
  <c r="V30" i="8"/>
  <c r="F16" i="7" s="1"/>
  <c r="L14" i="8"/>
  <c r="B11" i="7" s="1"/>
  <c r="H29" i="8"/>
  <c r="J22" i="6"/>
  <c r="J23" i="6"/>
  <c r="F22" i="6"/>
  <c r="E16" i="6"/>
  <c r="I13" i="5"/>
  <c r="D11" i="4" s="1"/>
  <c r="F11" i="4"/>
  <c r="H32" i="5"/>
  <c r="M32" i="5"/>
  <c r="C15" i="4" s="1"/>
  <c r="S32" i="5"/>
  <c r="F15" i="4" s="1"/>
  <c r="I43" i="5"/>
  <c r="D18" i="4" s="1"/>
  <c r="C18" i="4"/>
  <c r="L45" i="5"/>
  <c r="B19" i="4" s="1"/>
  <c r="D17" i="3" s="1"/>
  <c r="D17" i="2" s="1"/>
  <c r="S45" i="5"/>
  <c r="E19" i="4" s="1"/>
  <c r="H46" i="5"/>
  <c r="M46" i="5"/>
  <c r="C21" i="4" s="1"/>
  <c r="V46" i="5"/>
  <c r="F21" i="4" s="1"/>
  <c r="L13" i="5"/>
  <c r="B11" i="4" s="1"/>
  <c r="E11" i="4"/>
  <c r="I32" i="5"/>
  <c r="D15" i="4" s="1"/>
  <c r="F16" i="3" s="1"/>
  <c r="L32" i="5"/>
  <c r="B15" i="4" s="1"/>
  <c r="D16" i="3" s="1"/>
  <c r="H45" i="5"/>
  <c r="E16" i="3"/>
  <c r="D16" i="2" l="1"/>
  <c r="F16" i="2"/>
  <c r="F20" i="6"/>
  <c r="F24" i="6"/>
  <c r="F23" i="6"/>
  <c r="L29" i="8"/>
  <c r="B14" i="7" s="1"/>
  <c r="D16" i="6" s="1"/>
  <c r="I30" i="8"/>
  <c r="S30" i="8"/>
  <c r="E16" i="7" s="1"/>
  <c r="J26" i="6"/>
  <c r="I45" i="5"/>
  <c r="D19" i="4" s="1"/>
  <c r="F17" i="3" s="1"/>
  <c r="F17" i="2" s="1"/>
  <c r="F20" i="2" s="1"/>
  <c r="L46" i="5"/>
  <c r="B21" i="4" s="1"/>
  <c r="S46" i="5"/>
  <c r="E21" i="4" s="1"/>
  <c r="J28" i="6" l="1"/>
  <c r="C8" i="1"/>
  <c r="D16" i="7"/>
  <c r="B8" i="1"/>
  <c r="G8" i="1" s="1"/>
  <c r="I46" i="5"/>
  <c r="I29" i="6"/>
  <c r="J29" i="6" s="1"/>
  <c r="J31" i="6" s="1"/>
  <c r="L30" i="8"/>
  <c r="B16" i="7" s="1"/>
  <c r="J24" i="3"/>
  <c r="J24" i="2" s="1"/>
  <c r="F23" i="3"/>
  <c r="F23" i="2" s="1"/>
  <c r="F22" i="3"/>
  <c r="F22" i="2" s="1"/>
  <c r="J23" i="3"/>
  <c r="J23" i="2" s="1"/>
  <c r="F24" i="3"/>
  <c r="F24" i="2" s="1"/>
  <c r="F20" i="3"/>
  <c r="J22" i="3"/>
  <c r="J26" i="3" l="1"/>
  <c r="J22" i="2"/>
  <c r="J26" i="2" s="1"/>
  <c r="J28" i="2" s="1"/>
  <c r="D21" i="4"/>
  <c r="B7" i="1"/>
  <c r="J28" i="3" l="1"/>
  <c r="I29" i="3" s="1"/>
  <c r="J29" i="3" s="1"/>
  <c r="J31" i="3" s="1"/>
  <c r="C7" i="1"/>
  <c r="C9" i="1" s="1"/>
  <c r="B9" i="1"/>
  <c r="G7" i="1"/>
  <c r="G9" i="1" s="1"/>
  <c r="B10" i="1" s="1"/>
  <c r="B11" i="1" l="1"/>
  <c r="G10" i="1"/>
  <c r="I29" i="2"/>
  <c r="J29" i="2" s="1"/>
  <c r="I30" i="2" l="1"/>
  <c r="J30" i="2" s="1"/>
  <c r="J31" i="2" s="1"/>
  <c r="G11" i="1"/>
  <c r="G12" i="1" s="1"/>
</calcChain>
</file>

<file path=xl/sharedStrings.xml><?xml version="1.0" encoding="utf-8"?>
<sst xmlns="http://schemas.openxmlformats.org/spreadsheetml/2006/main" count="411" uniqueCount="158">
  <si>
    <t>Rekapitulácia rozpočtu</t>
  </si>
  <si>
    <t>Stavba Oplotenie a spevnená plocha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</si>
  <si>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</si>
  <si>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</si>
  <si>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</si>
  <si>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</si>
  <si>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</si>
  <si>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</si>
  <si>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</si>
  <si>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</si>
  <si>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</si>
  <si>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</si>
  <si>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Oplotenie</t>
  </si>
  <si>
    <t>Spevená plocha</t>
  </si>
  <si>
    <t>Krycí list rozpočtu</t>
  </si>
  <si>
    <t xml:space="preserve">Miesto:  </t>
  </si>
  <si>
    <t>Objekt Oplotenie</t>
  </si>
  <si>
    <t xml:space="preserve">Ks: </t>
  </si>
  <si>
    <t xml:space="preserve">Zákazka: </t>
  </si>
  <si>
    <t>Spracoval: Ing. Ján Halgaš</t>
  </si>
  <si>
    <t xml:space="preserve">Dňa </t>
  </si>
  <si>
    <t>29.10.2019</t>
  </si>
  <si>
    <t>Odberateľ: Obec Sedliská</t>
  </si>
  <si>
    <t>Projektant: D. D. - ARCH s. r. o.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</si>
  <si>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</si>
  <si>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</si>
  <si>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</si>
  <si>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</si>
  <si>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</si>
  <si>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</si>
  <si>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</si>
  <si>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</si>
  <si>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</si>
  <si>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</si>
  <si>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</si>
  <si>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</si>
  <si>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</si>
  <si>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</si>
  <si>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</si>
  <si>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</si>
  <si>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</si>
  <si>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</si>
  <si>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</si>
  <si>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</si>
  <si>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</si>
  <si>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</si>
  <si>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</si>
  <si>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</si>
  <si>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</si>
  <si>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</si>
  <si>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</si>
  <si>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</si>
  <si>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</si>
  <si>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</si>
  <si>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</si>
  <si>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</si>
  <si>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</si>
  <si>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</si>
  <si>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</si>
  <si>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</si>
  <si>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</si>
  <si>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</si>
  <si>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</si>
  <si>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29.10.2019</t>
  </si>
  <si>
    <t>Prehľad rozpočtových nákladov</t>
  </si>
  <si>
    <t>Práce HSV</t>
  </si>
  <si>
    <t>ZEMNÉ PRÁCE</t>
  </si>
  <si>
    <t>ZÁKLADY</t>
  </si>
  <si>
    <t>ZVISLÉ KONŠTRUKCIE</t>
  </si>
  <si>
    <t>PRESUNY HMÔT</t>
  </si>
  <si>
    <t>Práce PSV</t>
  </si>
  <si>
    <t>KOVOVÉ DOPLNKOVÉ KONŠTRUKCIE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</si>
  <si>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</si>
  <si>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</si>
  <si>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</si>
  <si>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</si>
  <si>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</si>
  <si>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</si>
  <si>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</si>
  <si>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</si>
  <si>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</si>
  <si>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Hmotnosť/Mj</t>
  </si>
  <si>
    <t>Hmotnosť</t>
  </si>
  <si>
    <t>Suť</t>
  </si>
  <si>
    <t>Zákazka Oplotenie a spevnená plocha</t>
  </si>
  <si>
    <t xml:space="preserve">  1/A 1</t>
  </si>
  <si>
    <t xml:space="preserve"> 131211101</t>
  </si>
  <si>
    <t>Hĺbenie jám v  hornine tr.3 súdržných - ručným náradím</t>
  </si>
  <si>
    <t>m3</t>
  </si>
  <si>
    <t>K</t>
  </si>
  <si>
    <t xml:space="preserve"> 131211101.1</t>
  </si>
  <si>
    <t>Vŕtanie dier pre osadenie stĺpikov</t>
  </si>
  <si>
    <t>ks</t>
  </si>
  <si>
    <t xml:space="preserve"> 11/A 1</t>
  </si>
  <si>
    <t xml:space="preserve"> 275313612</t>
  </si>
  <si>
    <t>Betón základových pätiek, prostý tr. C 20/25</t>
  </si>
  <si>
    <t xml:space="preserve"> 338171213.1</t>
  </si>
  <si>
    <t>Osadzovanie stĺpika pre pletivové panelové ploty s výškou do 2 m s betónovým panelom, s priskrutkovaním držiakov</t>
  </si>
  <si>
    <t xml:space="preserve"> 348131151</t>
  </si>
  <si>
    <t>Osadenie dosiek plotových železobetónových prefabrikovaných</t>
  </si>
  <si>
    <t>M</t>
  </si>
  <si>
    <t xml:space="preserve"> 553510029900.2</t>
  </si>
  <si>
    <t>Stĺpik TANGEL alebo ekvivalent v. 240 cm s úpravou zinok + pvc, RAL 6005 zelený, 60x40mm, hr steny 1,25 mm, čiapočka</t>
  </si>
  <si>
    <t xml:space="preserve"> 553510029900.3</t>
  </si>
  <si>
    <t>U príchytka panelu k stĺpiku Tangel alebo ekvivalent zelená</t>
  </si>
  <si>
    <t xml:space="preserve"> 592330002600.4</t>
  </si>
  <si>
    <t>Betónová doska hladká 250x30x5cm</t>
  </si>
  <si>
    <t xml:space="preserve"> 592330002600.5</t>
  </si>
  <si>
    <t>Polovičný držiak podhrabovej dosky 30cm pozinkovaný</t>
  </si>
  <si>
    <t xml:space="preserve"> 15/A 4</t>
  </si>
  <si>
    <t xml:space="preserve"> 998151111</t>
  </si>
  <si>
    <t>Presun hmôt na novostavbách a zmenách objektov pre oplotenie, objekty pozemné rôzne (815 9 JKSO) so zvislou nosnou konštr. kovovou</t>
  </si>
  <si>
    <t>t</t>
  </si>
  <si>
    <t>767/A 3</t>
  </si>
  <si>
    <t xml:space="preserve"> 998767101</t>
  </si>
  <si>
    <t>Presun hmôt pre kovové stavebné doplnkové konštrukcie v objektoch výšky do 6 m</t>
  </si>
  <si>
    <t xml:space="preserve"> 767914150</t>
  </si>
  <si>
    <t>Montáž oplotenia panelového z pletiva na stĺpiky výšky do 2,2 m</t>
  </si>
  <si>
    <t>m</t>
  </si>
  <si>
    <t xml:space="preserve"> 767920220.1</t>
  </si>
  <si>
    <t>Montáž bránky k oploteniu osadzovaných na stĺpiky oceľové, s plochou jednotlivo nad 2 do 4 m2</t>
  </si>
  <si>
    <t xml:space="preserve"> 767920240.1</t>
  </si>
  <si>
    <t>Montáž brány k oploteniu osadzovaných na stĺpiky oceľové, s plochou jednotlivo nad 6 do 8 m2</t>
  </si>
  <si>
    <t xml:space="preserve"> 553510010540.2</t>
  </si>
  <si>
    <t>Jednokrídlová ZN+PVC RALL 6005 bránka, výška 173cm x šírka 128cm, rám 40x40, výplň panel CLASSIC 3D alebo ekvivalent, hr. drôtu 5mm. Súčasť: 2x stĺpik 80x80 výšky 230cm, kľučka, FAB vložka + 3x kľú</t>
  </si>
  <si>
    <t xml:space="preserve"> 553510011180.2</t>
  </si>
  <si>
    <t>Dvojkrídlová ZN + PVC RALL 6005 brána, výška 173cm x šírka 358cm, rám 40x40, výplň panel CLASSIC 3D alebo ekvivalent, hr. drôtu 5mm. Súčasť: 2x stĺpik 80x80 výšky 240cm, kľučka, FAB vložka + 3x kľú</t>
  </si>
  <si>
    <t xml:space="preserve"> 553510024900.2</t>
  </si>
  <si>
    <t>Celo-pozinkovaný a poplastovaný plotový panel APOLLO 3D alebo ekvivalent, RAL 6005 zelená, výšky 153cm a šírky 250cm,  hr. drôtu  4,0 mm, 3 prelisy, oká 50x200mm, v mieste ohybu 50x50mm</t>
  </si>
  <si>
    <t>Objekt Spevená plocha</t>
  </si>
  <si>
    <t>OSTATNÉ PRÁCE</t>
  </si>
  <si>
    <t xml:space="preserve"> 132201101</t>
  </si>
  <si>
    <t>Výkop ryhy do šírky 600 mm v horn.3 do 100 m3</t>
  </si>
  <si>
    <t xml:space="preserve"> 162201102</t>
  </si>
  <si>
    <t>Vodorovné premiestnenie výkopku z horniny 1-4 nad 20-50m</t>
  </si>
  <si>
    <t xml:space="preserve"> 181301101.1</t>
  </si>
  <si>
    <t>Rozprestretie výkopku v rovine, plocha do 500 m2, hr.do 100 mm</t>
  </si>
  <si>
    <t>m2</t>
  </si>
  <si>
    <t xml:space="preserve"> 916361112</t>
  </si>
  <si>
    <t>Osadenie cestného obrubníka betónového ležatého do lôžka z betónu prostého tr. C 16/20 s bočnou oporou</t>
  </si>
  <si>
    <t xml:space="preserve"> 916362112</t>
  </si>
  <si>
    <t>Osadenie cestného obrubníka betónového stojatého do lôžka z betónu prostého tr. C 16/20 s bočnou oporou</t>
  </si>
  <si>
    <t xml:space="preserve"> 916561112</t>
  </si>
  <si>
    <t>Osadenie záhonového alebo parkového obrubníka betón., do lôžka z bet. pros. tr. C 16/20 s bočnou oporou</t>
  </si>
  <si>
    <t xml:space="preserve"> 592170001800</t>
  </si>
  <si>
    <t>Obrubník PREMAC alebo ekvivalent parkový, lxšxv 1000x50x200 mm, sivá</t>
  </si>
  <si>
    <t xml:space="preserve"> 592170002200</t>
  </si>
  <si>
    <t>Obrubník PREMAC alebo ekvivalent cestný, lxšxv 1000x150x260 mm, skosenie 120/40 mm</t>
  </si>
  <si>
    <t xml:space="preserve"> 592170002400</t>
  </si>
  <si>
    <t>Obrubník PREMAC alebo ekvivalent cestný nábehový, lxšxv 1000x200x150(100) mm</t>
  </si>
  <si>
    <t>221/A 1</t>
  </si>
  <si>
    <t xml:space="preserve"> 998222011</t>
  </si>
  <si>
    <t>Presun hmôt pre pozemné komunikácie s krytom z kameniva (8222,8225) akejkoľvek dĺžky objektu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</si>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</sst>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6" fillId="0" borderId="69" xfId="0" applyNumberFormat="1" applyFont="1" applyFill="1" applyBorder="1"/>
    <xf numFmtId="164" fontId="6" fillId="0" borderId="80" xfId="0" applyNumberFormat="1" applyFont="1" applyFill="1" applyBorder="1"/>
    <xf numFmtId="164" fontId="6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8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9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0" fillId="0" borderId="1" xfId="0" applyFill="1" applyBorder="1"/>
    <xf numFmtId="0" fontId="10" fillId="2" borderId="0" xfId="0" applyFont="1" applyFill="1"/>
    <xf numFmtId="0" fontId="10" fillId="0" borderId="0" xfId="0" applyFont="1"/>
    <xf numFmtId="0" fontId="9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0" fontId="0" fillId="0" borderId="4" xfId="0" applyFill="1" applyBorder="1"/>
    <xf numFmtId="0" fontId="11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0" fontId="9" fillId="0" borderId="94" xfId="0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9" fillId="0" borderId="0" xfId="0" applyNumberFormat="1" applyFont="1"/>
    <xf numFmtId="166" fontId="4" fillId="0" borderId="0" xfId="0" applyNumberFormat="1" applyFont="1"/>
    <xf numFmtId="0" fontId="12" fillId="0" borderId="94" xfId="0" applyFont="1" applyBorder="1"/>
    <xf numFmtId="166" fontId="12" fillId="0" borderId="94" xfId="0" applyNumberFormat="1" applyFont="1" applyBorder="1"/>
    <xf numFmtId="164" fontId="12" fillId="0" borderId="94" xfId="0" applyNumberFormat="1" applyFont="1" applyBorder="1"/>
    <xf numFmtId="0" fontId="13" fillId="0" borderId="94" xfId="0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8" fillId="0" borderId="98" xfId="0" applyNumberFormat="1" applyFont="1" applyFill="1" applyBorder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tabSelected="1" workbookViewId="0">
      <selection activeCell="A14" sqref="A14:XFD27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195" t="s">
        <v>1</v>
      </c>
      <c r="B4" s="195"/>
      <c r="C4" s="195"/>
      <c r="D4" s="195"/>
      <c r="E4" s="195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81" t="s">
        <v>12</v>
      </c>
      <c r="B7" s="182">
        <f>'SO 14421'!I46-Rekapitulácia!D7</f>
        <v>0</v>
      </c>
      <c r="C7" s="182">
        <f>'Kryci_list 14421'!J26</f>
        <v>0</v>
      </c>
      <c r="D7" s="182">
        <v>0</v>
      </c>
      <c r="E7" s="182">
        <f>'Kryci_list 14421'!J17</f>
        <v>0</v>
      </c>
      <c r="F7" s="182">
        <v>0</v>
      </c>
      <c r="G7" s="182">
        <f>B7+C7+D7+E7+F7</f>
        <v>0</v>
      </c>
      <c r="K7">
        <f>'SO 14421'!K46</f>
        <v>0</v>
      </c>
      <c r="Q7">
        <v>30.126000000000001</v>
      </c>
    </row>
    <row r="8" spans="1:26" x14ac:dyDescent="0.25">
      <c r="A8" s="62" t="s">
        <v>13</v>
      </c>
      <c r="B8" s="69">
        <f>'SO 14422'!I30-Rekapitulácia!D8</f>
        <v>0</v>
      </c>
      <c r="C8" s="69">
        <f>'Kryci_list 14422'!J26</f>
        <v>0</v>
      </c>
      <c r="D8" s="69">
        <v>0</v>
      </c>
      <c r="E8" s="69">
        <f>'Kryci_list 14422'!J17</f>
        <v>0</v>
      </c>
      <c r="F8" s="69">
        <v>0</v>
      </c>
      <c r="G8" s="69">
        <f>B8+C8+D8+E8+F8</f>
        <v>0</v>
      </c>
      <c r="K8">
        <f>'SO 14422'!K30</f>
        <v>0</v>
      </c>
      <c r="Q8">
        <v>30.126000000000001</v>
      </c>
    </row>
    <row r="9" spans="1:26" x14ac:dyDescent="0.25">
      <c r="A9" s="188" t="s">
        <v>153</v>
      </c>
      <c r="B9" s="189">
        <f>SUM(B7:B8)</f>
        <v>0</v>
      </c>
      <c r="C9" s="189">
        <f>SUM(C7:C8)</f>
        <v>0</v>
      </c>
      <c r="D9" s="189">
        <f>SUM(D7:D8)</f>
        <v>0</v>
      </c>
      <c r="E9" s="189">
        <f>SUM(E7:E8)</f>
        <v>0</v>
      </c>
      <c r="F9" s="189">
        <f>SUM(F7:F8)</f>
        <v>0</v>
      </c>
      <c r="G9" s="189">
        <f>SUM(G7:G8)-SUM(Z7:Z8)</f>
        <v>0</v>
      </c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</row>
    <row r="10" spans="1:26" x14ac:dyDescent="0.25">
      <c r="A10" s="186" t="s">
        <v>154</v>
      </c>
      <c r="B10" s="187">
        <f>G9-SUM(Rekapitulácia!K7:'Rekapitulácia'!K8)*1</f>
        <v>0</v>
      </c>
      <c r="C10" s="187"/>
      <c r="D10" s="187"/>
      <c r="E10" s="187"/>
      <c r="F10" s="187"/>
      <c r="G10" s="187">
        <f>ROUND(((ROUND(B10,2)*20)/100),2)*1</f>
        <v>0</v>
      </c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5" t="s">
        <v>155</v>
      </c>
      <c r="B11" s="184">
        <f>(G9-B10)</f>
        <v>0</v>
      </c>
      <c r="C11" s="184"/>
      <c r="D11" s="184"/>
      <c r="E11" s="184"/>
      <c r="F11" s="184"/>
      <c r="G11" s="184">
        <f>ROUND(((ROUND(B11,2)*0)/100),2)</f>
        <v>0</v>
      </c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5" t="s">
        <v>156</v>
      </c>
      <c r="B12" s="184"/>
      <c r="C12" s="184"/>
      <c r="D12" s="184"/>
      <c r="E12" s="184"/>
      <c r="F12" s="184"/>
      <c r="G12" s="184">
        <f>SUM(G9:G11)</f>
        <v>0</v>
      </c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0"/>
      <c r="B13" s="185"/>
      <c r="C13" s="185"/>
      <c r="D13" s="185"/>
      <c r="E13" s="185"/>
      <c r="F13" s="185"/>
      <c r="G13" s="185"/>
    </row>
    <row r="14" spans="1:26" x14ac:dyDescent="0.25">
      <c r="A14" s="10"/>
      <c r="B14" s="185"/>
      <c r="C14" s="185"/>
      <c r="D14" s="185"/>
      <c r="E14" s="185"/>
      <c r="F14" s="185"/>
      <c r="G14" s="185"/>
    </row>
    <row r="15" spans="1:26" x14ac:dyDescent="0.25">
      <c r="A15" s="10"/>
      <c r="B15" s="185"/>
      <c r="C15" s="185"/>
      <c r="D15" s="185"/>
      <c r="E15" s="185"/>
      <c r="F15" s="185"/>
      <c r="G15" s="185"/>
    </row>
    <row r="16" spans="1:26" x14ac:dyDescent="0.25">
      <c r="A16" s="10"/>
      <c r="B16" s="185"/>
      <c r="C16" s="185"/>
      <c r="D16" s="185"/>
      <c r="E16" s="185"/>
      <c r="F16" s="185"/>
      <c r="G16" s="185"/>
    </row>
    <row r="17" spans="1:7" x14ac:dyDescent="0.25">
      <c r="A17" s="10"/>
      <c r="B17" s="185"/>
      <c r="C17" s="185"/>
      <c r="D17" s="185"/>
      <c r="E17" s="185"/>
      <c r="F17" s="185"/>
      <c r="G17" s="185"/>
    </row>
    <row r="18" spans="1:7" x14ac:dyDescent="0.25">
      <c r="A18" s="10"/>
      <c r="B18" s="185"/>
      <c r="C18" s="185"/>
      <c r="D18" s="185"/>
      <c r="E18" s="185"/>
      <c r="F18" s="185"/>
      <c r="G18" s="185"/>
    </row>
    <row r="19" spans="1:7" x14ac:dyDescent="0.25">
      <c r="A19" s="10"/>
      <c r="B19" s="185"/>
      <c r="C19" s="185"/>
      <c r="D19" s="185"/>
      <c r="E19" s="185"/>
      <c r="F19" s="185"/>
      <c r="G19" s="185"/>
    </row>
    <row r="20" spans="1:7" x14ac:dyDescent="0.25">
      <c r="A20" s="10"/>
      <c r="B20" s="185"/>
      <c r="C20" s="185"/>
      <c r="D20" s="185"/>
      <c r="E20" s="185"/>
      <c r="F20" s="185"/>
      <c r="G20" s="185"/>
    </row>
    <row r="21" spans="1:7" x14ac:dyDescent="0.25">
      <c r="A21" s="1"/>
      <c r="B21" s="143"/>
      <c r="C21" s="143"/>
      <c r="D21" s="143"/>
      <c r="E21" s="143"/>
      <c r="F21" s="143"/>
      <c r="G21" s="143"/>
    </row>
    <row r="22" spans="1:7" x14ac:dyDescent="0.25">
      <c r="A22" s="1"/>
      <c r="B22" s="143"/>
      <c r="C22" s="143"/>
      <c r="D22" s="143"/>
      <c r="E22" s="143"/>
      <c r="F22" s="143"/>
      <c r="G22" s="143"/>
    </row>
    <row r="23" spans="1:7" x14ac:dyDescent="0.25">
      <c r="A23" s="1"/>
      <c r="B23" s="143"/>
      <c r="C23" s="143"/>
      <c r="D23" s="143"/>
      <c r="E23" s="143"/>
      <c r="F23" s="143"/>
      <c r="G23" s="143"/>
    </row>
    <row r="24" spans="1:7" x14ac:dyDescent="0.25">
      <c r="A24" s="1"/>
      <c r="B24" s="143"/>
      <c r="C24" s="143"/>
      <c r="D24" s="143"/>
      <c r="E24" s="143"/>
      <c r="F24" s="143"/>
      <c r="G24" s="143"/>
    </row>
    <row r="25" spans="1:7" x14ac:dyDescent="0.25">
      <c r="A25" s="1"/>
      <c r="B25" s="143"/>
      <c r="C25" s="143"/>
      <c r="D25" s="143"/>
      <c r="E25" s="143"/>
      <c r="F25" s="143"/>
      <c r="G25" s="143"/>
    </row>
    <row r="26" spans="1:7" x14ac:dyDescent="0.25">
      <c r="A26" s="1"/>
      <c r="B26" s="143"/>
      <c r="C26" s="143"/>
      <c r="D26" s="143"/>
      <c r="E26" s="143"/>
      <c r="F26" s="143"/>
      <c r="G26" s="143"/>
    </row>
    <row r="27" spans="1:7" x14ac:dyDescent="0.25">
      <c r="A27" s="1"/>
      <c r="B27" s="143"/>
      <c r="C27" s="143"/>
      <c r="D27" s="143"/>
      <c r="E27" s="143"/>
      <c r="F27" s="143"/>
      <c r="G27" s="143"/>
    </row>
    <row r="28" spans="1:7" x14ac:dyDescent="0.25">
      <c r="A28" s="1"/>
      <c r="B28" s="143"/>
      <c r="C28" s="143"/>
      <c r="D28" s="143"/>
      <c r="E28" s="143"/>
      <c r="F28" s="143"/>
      <c r="G28" s="143"/>
    </row>
    <row r="29" spans="1:7" x14ac:dyDescent="0.25">
      <c r="A29" s="1"/>
      <c r="B29" s="143"/>
      <c r="C29" s="143"/>
      <c r="D29" s="143"/>
      <c r="E29" s="143"/>
      <c r="F29" s="143"/>
      <c r="G29" s="143"/>
    </row>
    <row r="30" spans="1:7" x14ac:dyDescent="0.25">
      <c r="A30" s="1"/>
      <c r="B30" s="143"/>
      <c r="C30" s="143"/>
      <c r="D30" s="143"/>
      <c r="E30" s="143"/>
      <c r="F30" s="143"/>
      <c r="G30" s="143"/>
    </row>
    <row r="31" spans="1:7" x14ac:dyDescent="0.25">
      <c r="A31" s="1"/>
      <c r="B31" s="143"/>
      <c r="C31" s="143"/>
      <c r="D31" s="143"/>
      <c r="E31" s="143"/>
      <c r="F31" s="143"/>
      <c r="G31" s="143"/>
    </row>
    <row r="32" spans="1:7" x14ac:dyDescent="0.25">
      <c r="A32" s="1"/>
      <c r="B32" s="143"/>
      <c r="C32" s="143"/>
      <c r="D32" s="143"/>
      <c r="E32" s="143"/>
      <c r="F32" s="143"/>
      <c r="G32" s="143"/>
    </row>
    <row r="33" spans="1:7" x14ac:dyDescent="0.25">
      <c r="A33" s="1"/>
      <c r="B33" s="143"/>
      <c r="C33" s="143"/>
      <c r="D33" s="143"/>
      <c r="E33" s="143"/>
      <c r="F33" s="143"/>
      <c r="G33" s="143"/>
    </row>
    <row r="34" spans="1:7" x14ac:dyDescent="0.25">
      <c r="A34" s="1"/>
      <c r="B34" s="143"/>
      <c r="C34" s="143"/>
      <c r="D34" s="143"/>
      <c r="E34" s="143"/>
      <c r="F34" s="143"/>
      <c r="G34" s="143"/>
    </row>
    <row r="35" spans="1:7" x14ac:dyDescent="0.25">
      <c r="A35" s="1"/>
      <c r="B35" s="143"/>
      <c r="C35" s="143"/>
      <c r="D35" s="143"/>
      <c r="E35" s="143"/>
      <c r="F35" s="143"/>
      <c r="G35" s="143"/>
    </row>
    <row r="36" spans="1:7" x14ac:dyDescent="0.25">
      <c r="A36" s="1"/>
      <c r="B36" s="143"/>
      <c r="C36" s="143"/>
      <c r="D36" s="143"/>
      <c r="E36" s="143"/>
      <c r="F36" s="143"/>
      <c r="G36" s="143"/>
    </row>
    <row r="37" spans="1:7" x14ac:dyDescent="0.25">
      <c r="B37" s="183"/>
      <c r="C37" s="183"/>
      <c r="D37" s="183"/>
      <c r="E37" s="183"/>
      <c r="F37" s="183"/>
      <c r="G37" s="183"/>
    </row>
    <row r="38" spans="1:7" x14ac:dyDescent="0.25">
      <c r="B38" s="183"/>
      <c r="C38" s="183"/>
      <c r="D38" s="183"/>
      <c r="E38" s="183"/>
      <c r="F38" s="183"/>
      <c r="G38" s="183"/>
    </row>
    <row r="39" spans="1:7" x14ac:dyDescent="0.25">
      <c r="B39" s="183"/>
      <c r="C39" s="183"/>
      <c r="D39" s="183"/>
      <c r="E39" s="183"/>
      <c r="F39" s="183"/>
      <c r="G39" s="183"/>
    </row>
    <row r="40" spans="1:7" x14ac:dyDescent="0.25">
      <c r="B40" s="183"/>
      <c r="C40" s="183"/>
      <c r="D40" s="183"/>
      <c r="E40" s="183"/>
      <c r="F40" s="183"/>
      <c r="G40" s="183"/>
    </row>
    <row r="41" spans="1:7" x14ac:dyDescent="0.25">
      <c r="B41" s="183"/>
      <c r="C41" s="183"/>
      <c r="D41" s="183"/>
      <c r="E41" s="183"/>
      <c r="F41" s="183"/>
      <c r="G41" s="183"/>
    </row>
    <row r="42" spans="1:7" x14ac:dyDescent="0.25">
      <c r="B42" s="183"/>
      <c r="C42" s="183"/>
      <c r="D42" s="183"/>
      <c r="E42" s="183"/>
      <c r="F42" s="183"/>
      <c r="G42" s="183"/>
    </row>
    <row r="43" spans="1:7" x14ac:dyDescent="0.25">
      <c r="B43" s="183"/>
      <c r="C43" s="183"/>
      <c r="D43" s="183"/>
      <c r="E43" s="183"/>
      <c r="F43" s="183"/>
      <c r="G43" s="183"/>
    </row>
    <row r="44" spans="1:7" x14ac:dyDescent="0.25">
      <c r="B44" s="183"/>
      <c r="C44" s="183"/>
      <c r="D44" s="183"/>
      <c r="E44" s="183"/>
      <c r="F44" s="183"/>
      <c r="G44" s="183"/>
    </row>
    <row r="45" spans="1:7" x14ac:dyDescent="0.25">
      <c r="B45" s="183"/>
      <c r="C45" s="183"/>
      <c r="D45" s="183"/>
      <c r="E45" s="183"/>
      <c r="F45" s="183"/>
      <c r="G45" s="183"/>
    </row>
    <row r="46" spans="1:7" x14ac:dyDescent="0.25">
      <c r="B46" s="183"/>
      <c r="C46" s="183"/>
      <c r="D46" s="183"/>
      <c r="E46" s="183"/>
      <c r="F46" s="183"/>
      <c r="G46" s="183"/>
    </row>
    <row r="47" spans="1:7" x14ac:dyDescent="0.25">
      <c r="B47" s="183"/>
      <c r="C47" s="183"/>
      <c r="D47" s="183"/>
      <c r="E47" s="183"/>
      <c r="F47" s="183"/>
      <c r="G47" s="183"/>
    </row>
    <row r="48" spans="1:7" x14ac:dyDescent="0.25">
      <c r="B48" s="183"/>
      <c r="C48" s="183"/>
      <c r="D48" s="183"/>
      <c r="E48" s="183"/>
      <c r="F48" s="183"/>
      <c r="G48" s="183"/>
    </row>
    <row r="49" spans="2:7" x14ac:dyDescent="0.25">
      <c r="B49" s="183"/>
      <c r="C49" s="183"/>
      <c r="D49" s="183"/>
      <c r="E49" s="183"/>
      <c r="F49" s="183"/>
      <c r="G49" s="183"/>
    </row>
    <row r="50" spans="2:7" x14ac:dyDescent="0.25">
      <c r="B50" s="183"/>
      <c r="C50" s="183"/>
      <c r="D50" s="183"/>
      <c r="E50" s="183"/>
      <c r="F50" s="183"/>
      <c r="G50" s="183"/>
    </row>
    <row r="51" spans="2:7" x14ac:dyDescent="0.25">
      <c r="B51" s="183"/>
      <c r="C51" s="183"/>
      <c r="D51" s="183"/>
      <c r="E51" s="183"/>
      <c r="F51" s="183"/>
      <c r="G51" s="183"/>
    </row>
    <row r="52" spans="2:7" x14ac:dyDescent="0.25">
      <c r="B52" s="183"/>
      <c r="C52" s="183"/>
      <c r="D52" s="183"/>
      <c r="E52" s="183"/>
      <c r="F52" s="183"/>
      <c r="G52" s="183"/>
    </row>
    <row r="53" spans="2:7" x14ac:dyDescent="0.25">
      <c r="B53" s="183"/>
      <c r="C53" s="183"/>
      <c r="D53" s="183"/>
      <c r="E53" s="183"/>
      <c r="F53" s="183"/>
      <c r="G53" s="183"/>
    </row>
    <row r="54" spans="2:7" x14ac:dyDescent="0.25">
      <c r="B54" s="183"/>
      <c r="C54" s="183"/>
      <c r="D54" s="183"/>
      <c r="E54" s="183"/>
      <c r="F54" s="183"/>
      <c r="G54" s="183"/>
    </row>
    <row r="55" spans="2:7" x14ac:dyDescent="0.25">
      <c r="B55" s="183"/>
      <c r="C55" s="183"/>
      <c r="D55" s="183"/>
      <c r="E55" s="183"/>
      <c r="F55" s="183"/>
      <c r="G55" s="183"/>
    </row>
    <row r="56" spans="2:7" x14ac:dyDescent="0.25">
      <c r="B56" s="183"/>
      <c r="C56" s="183"/>
      <c r="D56" s="183"/>
      <c r="E56" s="183"/>
      <c r="F56" s="183"/>
      <c r="G56" s="183"/>
    </row>
    <row r="57" spans="2:7" x14ac:dyDescent="0.25">
      <c r="B57" s="183"/>
      <c r="C57" s="183"/>
      <c r="D57" s="183"/>
      <c r="E57" s="183"/>
      <c r="F57" s="183"/>
      <c r="G57" s="183"/>
    </row>
    <row r="58" spans="2:7" x14ac:dyDescent="0.25">
      <c r="B58" s="183"/>
      <c r="C58" s="183"/>
      <c r="D58" s="183"/>
      <c r="E58" s="183"/>
      <c r="F58" s="183"/>
      <c r="G58" s="183"/>
    </row>
    <row r="59" spans="2:7" x14ac:dyDescent="0.25">
      <c r="B59" s="183"/>
      <c r="C59" s="183"/>
      <c r="D59" s="183"/>
      <c r="E59" s="183"/>
      <c r="F59" s="183"/>
      <c r="G59" s="183"/>
    </row>
    <row r="60" spans="2:7" x14ac:dyDescent="0.25">
      <c r="B60" s="183"/>
      <c r="C60" s="183"/>
      <c r="D60" s="183"/>
      <c r="E60" s="183"/>
      <c r="F60" s="183"/>
      <c r="G60" s="183"/>
    </row>
    <row r="61" spans="2:7" x14ac:dyDescent="0.25">
      <c r="B61" s="183"/>
      <c r="C61" s="183"/>
      <c r="D61" s="183"/>
      <c r="E61" s="183"/>
      <c r="F61" s="183"/>
      <c r="G61" s="183"/>
    </row>
    <row r="62" spans="2:7" x14ac:dyDescent="0.25">
      <c r="B62" s="183"/>
      <c r="C62" s="183"/>
      <c r="D62" s="183"/>
      <c r="E62" s="183"/>
      <c r="F62" s="183"/>
      <c r="G62" s="183"/>
    </row>
    <row r="63" spans="2:7" x14ac:dyDescent="0.25">
      <c r="B63" s="183"/>
      <c r="C63" s="183"/>
      <c r="D63" s="183"/>
      <c r="E63" s="183"/>
      <c r="F63" s="183"/>
      <c r="G63" s="183"/>
    </row>
    <row r="64" spans="2:7" x14ac:dyDescent="0.25">
      <c r="B64" s="183"/>
      <c r="C64" s="183"/>
      <c r="D64" s="183"/>
      <c r="E64" s="183"/>
      <c r="F64" s="183"/>
      <c r="G64" s="183"/>
    </row>
    <row r="65" spans="2:7" x14ac:dyDescent="0.25">
      <c r="B65" s="183"/>
      <c r="C65" s="183"/>
      <c r="D65" s="183"/>
      <c r="E65" s="183"/>
      <c r="F65" s="183"/>
      <c r="G65" s="183"/>
    </row>
    <row r="66" spans="2:7" x14ac:dyDescent="0.25">
      <c r="B66" s="183"/>
      <c r="C66" s="183"/>
      <c r="D66" s="183"/>
      <c r="E66" s="183"/>
      <c r="F66" s="183"/>
      <c r="G66" s="183"/>
    </row>
    <row r="67" spans="2:7" x14ac:dyDescent="0.25">
      <c r="B67" s="183"/>
      <c r="C67" s="183"/>
      <c r="D67" s="183"/>
      <c r="E67" s="183"/>
      <c r="F67" s="183"/>
      <c r="G67" s="183"/>
    </row>
    <row r="68" spans="2:7" x14ac:dyDescent="0.25">
      <c r="B68" s="183"/>
      <c r="C68" s="183"/>
      <c r="D68" s="183"/>
      <c r="E68" s="183"/>
      <c r="F68" s="183"/>
      <c r="G68" s="183"/>
    </row>
    <row r="69" spans="2:7" x14ac:dyDescent="0.25">
      <c r="B69" s="183"/>
      <c r="C69" s="183"/>
      <c r="D69" s="183"/>
      <c r="E69" s="183"/>
      <c r="F69" s="183"/>
      <c r="G69" s="183"/>
    </row>
    <row r="70" spans="2:7" x14ac:dyDescent="0.25">
      <c r="B70" s="183"/>
      <c r="C70" s="183"/>
      <c r="D70" s="183"/>
      <c r="E70" s="183"/>
      <c r="F70" s="183"/>
      <c r="G70" s="183"/>
    </row>
    <row r="71" spans="2:7" x14ac:dyDescent="0.25">
      <c r="B71" s="183"/>
      <c r="C71" s="183"/>
      <c r="D71" s="183"/>
      <c r="E71" s="183"/>
      <c r="F71" s="183"/>
      <c r="G71" s="183"/>
    </row>
    <row r="72" spans="2:7" x14ac:dyDescent="0.25">
      <c r="B72" s="183"/>
      <c r="C72" s="183"/>
      <c r="D72" s="183"/>
      <c r="E72" s="183"/>
      <c r="F72" s="183"/>
      <c r="G72" s="183"/>
    </row>
    <row r="73" spans="2:7" x14ac:dyDescent="0.25">
      <c r="B73" s="183"/>
      <c r="C73" s="183"/>
      <c r="D73" s="183"/>
      <c r="E73" s="183"/>
      <c r="F73" s="183"/>
      <c r="G73" s="183"/>
    </row>
    <row r="74" spans="2:7" x14ac:dyDescent="0.25">
      <c r="B74" s="183"/>
      <c r="C74" s="183"/>
      <c r="D74" s="183"/>
      <c r="E74" s="183"/>
      <c r="F74" s="183"/>
      <c r="G74" s="183"/>
    </row>
    <row r="75" spans="2:7" x14ac:dyDescent="0.25">
      <c r="B75" s="183"/>
      <c r="C75" s="183"/>
      <c r="D75" s="183"/>
      <c r="E75" s="183"/>
      <c r="F75" s="183"/>
      <c r="G75" s="183"/>
    </row>
    <row r="76" spans="2:7" x14ac:dyDescent="0.25">
      <c r="B76" s="183"/>
      <c r="C76" s="183"/>
      <c r="D76" s="183"/>
      <c r="E76" s="183"/>
      <c r="F76" s="183"/>
      <c r="G76" s="183"/>
    </row>
    <row r="77" spans="2:7" x14ac:dyDescent="0.25">
      <c r="B77" s="183"/>
      <c r="C77" s="183"/>
      <c r="D77" s="183"/>
      <c r="E77" s="183"/>
      <c r="F77" s="183"/>
      <c r="G77" s="183"/>
    </row>
    <row r="78" spans="2:7" x14ac:dyDescent="0.25">
      <c r="B78" s="183"/>
      <c r="C78" s="183"/>
      <c r="D78" s="183"/>
      <c r="E78" s="183"/>
      <c r="F78" s="183"/>
      <c r="G78" s="183"/>
    </row>
    <row r="79" spans="2:7" x14ac:dyDescent="0.25">
      <c r="B79" s="183"/>
      <c r="C79" s="183"/>
      <c r="D79" s="183"/>
      <c r="E79" s="183"/>
      <c r="F79" s="183"/>
      <c r="G79" s="183"/>
    </row>
    <row r="80" spans="2:7" x14ac:dyDescent="0.25">
      <c r="B80" s="183"/>
      <c r="C80" s="183"/>
      <c r="D80" s="183"/>
      <c r="E80" s="183"/>
      <c r="F80" s="183"/>
      <c r="G80" s="183"/>
    </row>
    <row r="81" spans="2:7" x14ac:dyDescent="0.25">
      <c r="B81" s="183"/>
      <c r="C81" s="183"/>
      <c r="D81" s="183"/>
      <c r="E81" s="183"/>
      <c r="F81" s="183"/>
      <c r="G81" s="183"/>
    </row>
    <row r="82" spans="2:7" x14ac:dyDescent="0.25">
      <c r="B82" s="183"/>
      <c r="C82" s="183"/>
      <c r="D82" s="183"/>
      <c r="E82" s="183"/>
      <c r="F82" s="183"/>
      <c r="G82" s="183"/>
    </row>
    <row r="83" spans="2:7" x14ac:dyDescent="0.25">
      <c r="B83" s="183"/>
      <c r="C83" s="183"/>
      <c r="D83" s="183"/>
      <c r="E83" s="183"/>
      <c r="F83" s="183"/>
      <c r="G83" s="183"/>
    </row>
    <row r="84" spans="2:7" x14ac:dyDescent="0.25">
      <c r="B84" s="183"/>
      <c r="C84" s="183"/>
      <c r="D84" s="183"/>
      <c r="E84" s="183"/>
      <c r="F84" s="183"/>
      <c r="G84" s="183"/>
    </row>
    <row r="85" spans="2:7" x14ac:dyDescent="0.25">
      <c r="B85" s="183"/>
      <c r="C85" s="183"/>
      <c r="D85" s="183"/>
      <c r="E85" s="183"/>
      <c r="F85" s="183"/>
      <c r="G85" s="183"/>
    </row>
    <row r="86" spans="2:7" x14ac:dyDescent="0.25">
      <c r="B86" s="183"/>
      <c r="C86" s="183"/>
      <c r="D86" s="183"/>
      <c r="E86" s="183"/>
      <c r="F86" s="183"/>
      <c r="G86" s="183"/>
    </row>
    <row r="87" spans="2:7" x14ac:dyDescent="0.25">
      <c r="B87" s="183"/>
      <c r="C87" s="183"/>
      <c r="D87" s="183"/>
      <c r="E87" s="183"/>
      <c r="F87" s="183"/>
      <c r="G87" s="183"/>
    </row>
    <row r="88" spans="2:7" x14ac:dyDescent="0.25">
      <c r="B88" s="183"/>
      <c r="C88" s="183"/>
      <c r="D88" s="183"/>
      <c r="E88" s="183"/>
      <c r="F88" s="183"/>
      <c r="G88" s="183"/>
    </row>
    <row r="89" spans="2:7" x14ac:dyDescent="0.25">
      <c r="B89" s="183"/>
      <c r="C89" s="183"/>
      <c r="D89" s="183"/>
      <c r="E89" s="183"/>
      <c r="F89" s="183"/>
      <c r="G89" s="183"/>
    </row>
    <row r="90" spans="2:7" x14ac:dyDescent="0.25">
      <c r="B90" s="183"/>
      <c r="C90" s="183"/>
      <c r="D90" s="183"/>
      <c r="E90" s="183"/>
      <c r="F90" s="183"/>
      <c r="G90" s="183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157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96" t="s">
        <v>1</v>
      </c>
      <c r="C2" s="197"/>
      <c r="D2" s="197"/>
      <c r="E2" s="197"/>
      <c r="F2" s="197"/>
      <c r="G2" s="197"/>
      <c r="H2" s="197"/>
      <c r="I2" s="197"/>
      <c r="J2" s="198"/>
    </row>
    <row r="3" spans="1:23" ht="18" customHeight="1" x14ac:dyDescent="0.25">
      <c r="A3" s="11"/>
      <c r="B3" s="22"/>
      <c r="C3" s="19"/>
      <c r="D3" s="16"/>
      <c r="E3" s="16"/>
      <c r="F3" s="16"/>
      <c r="G3" s="16"/>
      <c r="H3" s="16"/>
      <c r="I3" s="37" t="s">
        <v>15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17</v>
      </c>
      <c r="J4" s="30"/>
    </row>
    <row r="5" spans="1:23" ht="18" customHeight="1" thickBot="1" x14ac:dyDescent="0.3">
      <c r="A5" s="11"/>
      <c r="B5" s="38" t="s">
        <v>18</v>
      </c>
      <c r="C5" s="19"/>
      <c r="D5" s="16"/>
      <c r="E5" s="16"/>
      <c r="F5" s="39" t="s">
        <v>19</v>
      </c>
      <c r="G5" s="16"/>
      <c r="H5" s="16"/>
      <c r="I5" s="37" t="s">
        <v>20</v>
      </c>
      <c r="J5" s="40" t="s">
        <v>21</v>
      </c>
    </row>
    <row r="6" spans="1:23" ht="20.100000000000001" customHeight="1" thickTop="1" x14ac:dyDescent="0.25">
      <c r="A6" s="11"/>
      <c r="B6" s="199" t="s">
        <v>22</v>
      </c>
      <c r="C6" s="200"/>
      <c r="D6" s="200"/>
      <c r="E6" s="200"/>
      <c r="F6" s="200"/>
      <c r="G6" s="200"/>
      <c r="H6" s="200"/>
      <c r="I6" s="200"/>
      <c r="J6" s="201"/>
    </row>
    <row r="7" spans="1:23" ht="18" customHeight="1" x14ac:dyDescent="0.25">
      <c r="A7" s="11"/>
      <c r="B7" s="49" t="s">
        <v>25</v>
      </c>
      <c r="C7" s="42"/>
      <c r="D7" s="17"/>
      <c r="E7" s="17"/>
      <c r="F7" s="17"/>
      <c r="G7" s="50" t="s">
        <v>26</v>
      </c>
      <c r="H7" s="17"/>
      <c r="I7" s="28"/>
      <c r="J7" s="43"/>
    </row>
    <row r="8" spans="1:23" ht="20.100000000000001" customHeight="1" x14ac:dyDescent="0.25">
      <c r="A8" s="11"/>
      <c r="B8" s="202" t="s">
        <v>23</v>
      </c>
      <c r="C8" s="203"/>
      <c r="D8" s="203"/>
      <c r="E8" s="203"/>
      <c r="F8" s="203"/>
      <c r="G8" s="203"/>
      <c r="H8" s="203"/>
      <c r="I8" s="203"/>
      <c r="J8" s="204"/>
    </row>
    <row r="9" spans="1:23" ht="18" customHeight="1" x14ac:dyDescent="0.25">
      <c r="A9" s="11"/>
      <c r="B9" s="38" t="s">
        <v>25</v>
      </c>
      <c r="C9" s="19"/>
      <c r="D9" s="16"/>
      <c r="E9" s="16"/>
      <c r="F9" s="16"/>
      <c r="G9" s="39" t="s">
        <v>26</v>
      </c>
      <c r="H9" s="16"/>
      <c r="I9" s="27"/>
      <c r="J9" s="30"/>
    </row>
    <row r="10" spans="1:23" ht="20.100000000000001" customHeight="1" x14ac:dyDescent="0.25">
      <c r="A10" s="11"/>
      <c r="B10" s="202" t="s">
        <v>24</v>
      </c>
      <c r="C10" s="203"/>
      <c r="D10" s="203"/>
      <c r="E10" s="203"/>
      <c r="F10" s="203"/>
      <c r="G10" s="203"/>
      <c r="H10" s="203"/>
      <c r="I10" s="203"/>
      <c r="J10" s="204"/>
    </row>
    <row r="11" spans="1:23" ht="18" customHeight="1" thickBot="1" x14ac:dyDescent="0.3">
      <c r="A11" s="11"/>
      <c r="B11" s="38" t="s">
        <v>25</v>
      </c>
      <c r="C11" s="19"/>
      <c r="D11" s="16"/>
      <c r="E11" s="16"/>
      <c r="F11" s="16"/>
      <c r="G11" s="39" t="s">
        <v>26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27</v>
      </c>
      <c r="C15" s="84" t="s">
        <v>6</v>
      </c>
      <c r="D15" s="84" t="s">
        <v>54</v>
      </c>
      <c r="E15" s="85" t="s">
        <v>55</v>
      </c>
      <c r="F15" s="97" t="s">
        <v>56</v>
      </c>
      <c r="G15" s="51" t="s">
        <v>32</v>
      </c>
      <c r="H15" s="54" t="s">
        <v>33</v>
      </c>
      <c r="I15" s="26"/>
      <c r="J15" s="48"/>
    </row>
    <row r="16" spans="1:23" ht="18" customHeight="1" x14ac:dyDescent="0.25">
      <c r="A16" s="11"/>
      <c r="B16" s="86">
        <v>1</v>
      </c>
      <c r="C16" s="87" t="s">
        <v>28</v>
      </c>
      <c r="D16" s="88">
        <f>'Kryci_list 14421'!D16+'Kryci_list 14422'!D16</f>
        <v>0</v>
      </c>
      <c r="E16" s="89">
        <f>'Kryci_list 14421'!E16+'Kryci_list 14422'!E16</f>
        <v>0</v>
      </c>
      <c r="F16" s="98">
        <f>'Kryci_list 14421'!F16+'Kryci_list 14422'!F16</f>
        <v>0</v>
      </c>
      <c r="G16" s="52">
        <v>6</v>
      </c>
      <c r="H16" s="107" t="s">
        <v>34</v>
      </c>
      <c r="I16" s="121"/>
      <c r="J16" s="118">
        <f>Rekapitulácia!F9</f>
        <v>0</v>
      </c>
    </row>
    <row r="17" spans="1:10" ht="18" customHeight="1" x14ac:dyDescent="0.25">
      <c r="A17" s="11"/>
      <c r="B17" s="59">
        <v>2</v>
      </c>
      <c r="C17" s="63" t="s">
        <v>29</v>
      </c>
      <c r="D17" s="70">
        <f>'Kryci_list 14421'!D17+'Kryci_list 14422'!D17</f>
        <v>0</v>
      </c>
      <c r="E17" s="68">
        <f>'Kryci_list 14421'!E17+'Kryci_list 14422'!E17</f>
        <v>0</v>
      </c>
      <c r="F17" s="73">
        <f>'Kryci_list 14421'!F17+'Kryci_list 14422'!F17</f>
        <v>0</v>
      </c>
      <c r="G17" s="53">
        <v>7</v>
      </c>
      <c r="H17" s="108" t="s">
        <v>35</v>
      </c>
      <c r="I17" s="121"/>
      <c r="J17" s="119">
        <f>Rekapitulácia!E9</f>
        <v>0</v>
      </c>
    </row>
    <row r="18" spans="1:10" ht="18" customHeight="1" x14ac:dyDescent="0.25">
      <c r="A18" s="11"/>
      <c r="B18" s="60">
        <v>3</v>
      </c>
      <c r="C18" s="64" t="s">
        <v>30</v>
      </c>
      <c r="D18" s="71">
        <f>'Kryci_list 14421'!D18+'Kryci_list 14422'!D18</f>
        <v>0</v>
      </c>
      <c r="E18" s="69">
        <f>'Kryci_list 14421'!E18+'Kryci_list 14422'!E18</f>
        <v>0</v>
      </c>
      <c r="F18" s="74">
        <f>'Kryci_list 14421'!F18+'Kryci_list 14422'!F18</f>
        <v>0</v>
      </c>
      <c r="G18" s="53">
        <v>8</v>
      </c>
      <c r="H18" s="108" t="s">
        <v>36</v>
      </c>
      <c r="I18" s="121"/>
      <c r="J18" s="119">
        <f>Rekapitulácia!D9</f>
        <v>0</v>
      </c>
    </row>
    <row r="19" spans="1:10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10" ht="18" customHeight="1" thickBot="1" x14ac:dyDescent="0.3">
      <c r="A20" s="11"/>
      <c r="B20" s="60">
        <v>5</v>
      </c>
      <c r="C20" s="66" t="s">
        <v>31</v>
      </c>
      <c r="D20" s="72"/>
      <c r="E20" s="92"/>
      <c r="F20" s="99">
        <f>SUM(F16:F19)</f>
        <v>0</v>
      </c>
      <c r="G20" s="53">
        <v>10</v>
      </c>
      <c r="H20" s="108" t="s">
        <v>31</v>
      </c>
      <c r="I20" s="123"/>
      <c r="J20" s="91">
        <f>SUM(J16:J19)</f>
        <v>0</v>
      </c>
    </row>
    <row r="21" spans="1:10" ht="18" customHeight="1" thickTop="1" x14ac:dyDescent="0.25">
      <c r="A21" s="11"/>
      <c r="B21" s="57" t="s">
        <v>44</v>
      </c>
      <c r="C21" s="61" t="s">
        <v>7</v>
      </c>
      <c r="D21" s="67"/>
      <c r="E21" s="18"/>
      <c r="F21" s="90"/>
      <c r="G21" s="57" t="s">
        <v>50</v>
      </c>
      <c r="H21" s="54" t="s">
        <v>7</v>
      </c>
      <c r="I21" s="28"/>
      <c r="J21" s="124"/>
    </row>
    <row r="22" spans="1:10" ht="18" customHeight="1" x14ac:dyDescent="0.25">
      <c r="A22" s="11"/>
      <c r="B22" s="52">
        <v>11</v>
      </c>
      <c r="C22" s="55" t="s">
        <v>45</v>
      </c>
      <c r="D22" s="79"/>
      <c r="E22" s="82"/>
      <c r="F22" s="73">
        <f>'Kryci_list 14421'!F22+'Kryci_list 14422'!F22</f>
        <v>0</v>
      </c>
      <c r="G22" s="52">
        <v>16</v>
      </c>
      <c r="H22" s="107" t="s">
        <v>51</v>
      </c>
      <c r="I22" s="121"/>
      <c r="J22" s="118">
        <f>'Kryci_list 14421'!J22+'Kryci_list 14422'!J22</f>
        <v>0</v>
      </c>
    </row>
    <row r="23" spans="1:10" ht="18" customHeight="1" x14ac:dyDescent="0.25">
      <c r="A23" s="11"/>
      <c r="B23" s="53">
        <v>12</v>
      </c>
      <c r="C23" s="56" t="s">
        <v>46</v>
      </c>
      <c r="D23" s="58"/>
      <c r="E23" s="82"/>
      <c r="F23" s="74">
        <f>'Kryci_list 14421'!F23+'Kryci_list 14422'!F23</f>
        <v>0</v>
      </c>
      <c r="G23" s="53">
        <v>17</v>
      </c>
      <c r="H23" s="108" t="s">
        <v>52</v>
      </c>
      <c r="I23" s="121"/>
      <c r="J23" s="119">
        <f>'Kryci_list 14421'!J23+'Kryci_list 14422'!J23</f>
        <v>0</v>
      </c>
    </row>
    <row r="24" spans="1:10" ht="18" customHeight="1" x14ac:dyDescent="0.25">
      <c r="A24" s="11"/>
      <c r="B24" s="53">
        <v>13</v>
      </c>
      <c r="C24" s="56" t="s">
        <v>47</v>
      </c>
      <c r="D24" s="58"/>
      <c r="E24" s="82"/>
      <c r="F24" s="74">
        <f>'Kryci_list 14421'!F24+'Kryci_list 14422'!F24</f>
        <v>0</v>
      </c>
      <c r="G24" s="53">
        <v>18</v>
      </c>
      <c r="H24" s="108" t="s">
        <v>53</v>
      </c>
      <c r="I24" s="121"/>
      <c r="J24" s="119">
        <f>'Kryci_list 14421'!J24+'Kryci_list 14422'!J24</f>
        <v>0</v>
      </c>
    </row>
    <row r="25" spans="1:10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19"/>
    </row>
    <row r="26" spans="1:10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31</v>
      </c>
      <c r="I26" s="123"/>
      <c r="J26" s="91">
        <f>SUM(J22:J25)+SUM(F22:F25)</f>
        <v>0</v>
      </c>
    </row>
    <row r="27" spans="1:10" ht="18" customHeight="1" thickTop="1" x14ac:dyDescent="0.25">
      <c r="A27" s="11"/>
      <c r="B27" s="93"/>
      <c r="C27" s="135" t="s">
        <v>59</v>
      </c>
      <c r="D27" s="128"/>
      <c r="E27" s="94"/>
      <c r="F27" s="29"/>
      <c r="G27" s="101" t="s">
        <v>37</v>
      </c>
      <c r="H27" s="96" t="s">
        <v>38</v>
      </c>
      <c r="I27" s="28"/>
      <c r="J27" s="31"/>
    </row>
    <row r="28" spans="1:10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39</v>
      </c>
      <c r="I28" s="114"/>
      <c r="J28" s="110">
        <f>F20+J20+F26+J26</f>
        <v>0</v>
      </c>
    </row>
    <row r="29" spans="1:10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40</v>
      </c>
      <c r="I29" s="115">
        <f>Rekapitulácia!B10</f>
        <v>0</v>
      </c>
      <c r="J29" s="111">
        <f>ROUND(((ROUND(I29,2)*20)/100),2)*1</f>
        <v>0</v>
      </c>
    </row>
    <row r="30" spans="1:10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41</v>
      </c>
      <c r="I30" s="81">
        <f>Rekapitulácia!B11</f>
        <v>0</v>
      </c>
      <c r="J30" s="112">
        <f>ROUND(((ROUND(I30,2)*0)/100),2)</f>
        <v>0</v>
      </c>
    </row>
    <row r="31" spans="1:10" ht="18" customHeight="1" x14ac:dyDescent="0.25">
      <c r="A31" s="11"/>
      <c r="B31" s="23"/>
      <c r="C31" s="131"/>
      <c r="D31" s="132"/>
      <c r="E31" s="21"/>
      <c r="F31" s="11"/>
      <c r="G31" s="53">
        <v>24</v>
      </c>
      <c r="H31" s="108" t="s">
        <v>42</v>
      </c>
      <c r="I31" s="27"/>
      <c r="J31" s="194">
        <f>SUM(J28:J30)</f>
        <v>0</v>
      </c>
    </row>
    <row r="32" spans="1:10" ht="18" customHeight="1" thickBot="1" x14ac:dyDescent="0.3">
      <c r="A32" s="11"/>
      <c r="B32" s="41"/>
      <c r="C32" s="109"/>
      <c r="D32" s="116"/>
      <c r="E32" s="76"/>
      <c r="F32" s="77"/>
      <c r="G32" s="190" t="s">
        <v>43</v>
      </c>
      <c r="H32" s="191"/>
      <c r="I32" s="192"/>
      <c r="J32" s="193"/>
    </row>
    <row r="33" spans="1:10" ht="18" customHeight="1" thickTop="1" x14ac:dyDescent="0.25">
      <c r="A33" s="11"/>
      <c r="B33" s="93"/>
      <c r="C33" s="94"/>
      <c r="D33" s="133" t="s">
        <v>57</v>
      </c>
      <c r="E33" s="15"/>
      <c r="F33" s="15"/>
      <c r="G33" s="14"/>
      <c r="H33" s="133" t="s">
        <v>58</v>
      </c>
      <c r="I33" s="29"/>
      <c r="J33" s="32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5" t="s">
        <v>1</v>
      </c>
      <c r="C2" s="206"/>
      <c r="D2" s="206"/>
      <c r="E2" s="206"/>
      <c r="F2" s="206"/>
      <c r="G2" s="206"/>
      <c r="H2" s="206"/>
      <c r="I2" s="206"/>
      <c r="J2" s="207"/>
    </row>
    <row r="3" spans="1:23" ht="18" customHeight="1" x14ac:dyDescent="0.25">
      <c r="A3" s="11"/>
      <c r="B3" s="34" t="s">
        <v>16</v>
      </c>
      <c r="C3" s="35"/>
      <c r="D3" s="36"/>
      <c r="E3" s="36"/>
      <c r="F3" s="36"/>
      <c r="G3" s="16"/>
      <c r="H3" s="16"/>
      <c r="I3" s="37" t="s">
        <v>15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17</v>
      </c>
      <c r="J4" s="30"/>
    </row>
    <row r="5" spans="1:23" ht="18" customHeight="1" thickBot="1" x14ac:dyDescent="0.3">
      <c r="A5" s="11"/>
      <c r="B5" s="38" t="s">
        <v>18</v>
      </c>
      <c r="C5" s="19"/>
      <c r="D5" s="16"/>
      <c r="E5" s="16"/>
      <c r="F5" s="39" t="s">
        <v>19</v>
      </c>
      <c r="G5" s="16"/>
      <c r="H5" s="16"/>
      <c r="I5" s="37" t="s">
        <v>20</v>
      </c>
      <c r="J5" s="40" t="s">
        <v>21</v>
      </c>
    </row>
    <row r="6" spans="1:23" ht="20.100000000000001" customHeight="1" thickTop="1" x14ac:dyDescent="0.25">
      <c r="A6" s="11"/>
      <c r="B6" s="199" t="s">
        <v>22</v>
      </c>
      <c r="C6" s="200"/>
      <c r="D6" s="200"/>
      <c r="E6" s="200"/>
      <c r="F6" s="200"/>
      <c r="G6" s="200"/>
      <c r="H6" s="200"/>
      <c r="I6" s="200"/>
      <c r="J6" s="201"/>
    </row>
    <row r="7" spans="1:23" ht="18" customHeight="1" x14ac:dyDescent="0.25">
      <c r="A7" s="11"/>
      <c r="B7" s="49" t="s">
        <v>25</v>
      </c>
      <c r="C7" s="42"/>
      <c r="D7" s="17"/>
      <c r="E7" s="17"/>
      <c r="F7" s="17"/>
      <c r="G7" s="50" t="s">
        <v>26</v>
      </c>
      <c r="H7" s="17"/>
      <c r="I7" s="28"/>
      <c r="J7" s="43"/>
    </row>
    <row r="8" spans="1:23" ht="20.100000000000001" customHeight="1" x14ac:dyDescent="0.25">
      <c r="A8" s="11"/>
      <c r="B8" s="202" t="s">
        <v>23</v>
      </c>
      <c r="C8" s="203"/>
      <c r="D8" s="203"/>
      <c r="E8" s="203"/>
      <c r="F8" s="203"/>
      <c r="G8" s="203"/>
      <c r="H8" s="203"/>
      <c r="I8" s="203"/>
      <c r="J8" s="204"/>
    </row>
    <row r="9" spans="1:23" ht="18" customHeight="1" x14ac:dyDescent="0.25">
      <c r="A9" s="11"/>
      <c r="B9" s="38" t="s">
        <v>25</v>
      </c>
      <c r="C9" s="19"/>
      <c r="D9" s="16"/>
      <c r="E9" s="16"/>
      <c r="F9" s="16"/>
      <c r="G9" s="39" t="s">
        <v>26</v>
      </c>
      <c r="H9" s="16"/>
      <c r="I9" s="27"/>
      <c r="J9" s="30"/>
    </row>
    <row r="10" spans="1:23" ht="20.100000000000001" customHeight="1" x14ac:dyDescent="0.25">
      <c r="A10" s="11"/>
      <c r="B10" s="202" t="s">
        <v>24</v>
      </c>
      <c r="C10" s="203"/>
      <c r="D10" s="203"/>
      <c r="E10" s="203"/>
      <c r="F10" s="203"/>
      <c r="G10" s="203"/>
      <c r="H10" s="203"/>
      <c r="I10" s="203"/>
      <c r="J10" s="204"/>
    </row>
    <row r="11" spans="1:23" ht="18" customHeight="1" thickBot="1" x14ac:dyDescent="0.3">
      <c r="A11" s="11"/>
      <c r="B11" s="38" t="s">
        <v>25</v>
      </c>
      <c r="C11" s="19"/>
      <c r="D11" s="16"/>
      <c r="E11" s="16"/>
      <c r="F11" s="16"/>
      <c r="G11" s="39" t="s">
        <v>26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27</v>
      </c>
      <c r="C15" s="84" t="s">
        <v>6</v>
      </c>
      <c r="D15" s="84" t="s">
        <v>54</v>
      </c>
      <c r="E15" s="85" t="s">
        <v>55</v>
      </c>
      <c r="F15" s="97" t="s">
        <v>56</v>
      </c>
      <c r="G15" s="51" t="s">
        <v>32</v>
      </c>
      <c r="H15" s="54" t="s">
        <v>33</v>
      </c>
      <c r="I15" s="26"/>
      <c r="J15" s="48"/>
    </row>
    <row r="16" spans="1:23" ht="18" customHeight="1" x14ac:dyDescent="0.25">
      <c r="A16" s="11"/>
      <c r="B16" s="86">
        <v>1</v>
      </c>
      <c r="C16" s="87" t="s">
        <v>28</v>
      </c>
      <c r="D16" s="88">
        <f>'Rekap 14421'!B15</f>
        <v>0</v>
      </c>
      <c r="E16" s="89">
        <f>'Rekap 14421'!C15</f>
        <v>0</v>
      </c>
      <c r="F16" s="98">
        <f>'Rekap 14421'!D15</f>
        <v>0</v>
      </c>
      <c r="G16" s="52">
        <v>6</v>
      </c>
      <c r="H16" s="107" t="s">
        <v>34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29</v>
      </c>
      <c r="D17" s="70">
        <f>'Rekap 14421'!B19</f>
        <v>0</v>
      </c>
      <c r="E17" s="68">
        <f>'Rekap 14421'!C19</f>
        <v>0</v>
      </c>
      <c r="F17" s="73">
        <f>'Rekap 14421'!D19</f>
        <v>0</v>
      </c>
      <c r="G17" s="53">
        <v>7</v>
      </c>
      <c r="H17" s="108" t="s">
        <v>35</v>
      </c>
      <c r="I17" s="121"/>
      <c r="J17" s="119">
        <f>'SO 14421'!Z46</f>
        <v>0</v>
      </c>
    </row>
    <row r="18" spans="1:26" ht="18" customHeight="1" x14ac:dyDescent="0.25">
      <c r="A18" s="11"/>
      <c r="B18" s="60">
        <v>3</v>
      </c>
      <c r="C18" s="64" t="s">
        <v>30</v>
      </c>
      <c r="D18" s="71"/>
      <c r="E18" s="69"/>
      <c r="F18" s="74"/>
      <c r="G18" s="53">
        <v>8</v>
      </c>
      <c r="H18" s="108" t="s">
        <v>36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31</v>
      </c>
      <c r="D20" s="72"/>
      <c r="E20" s="92"/>
      <c r="F20" s="99">
        <f>SUM(F16:F19)</f>
        <v>0</v>
      </c>
      <c r="G20" s="53">
        <v>10</v>
      </c>
      <c r="H20" s="108" t="s">
        <v>31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44</v>
      </c>
      <c r="C21" s="61" t="s">
        <v>7</v>
      </c>
      <c r="D21" s="67"/>
      <c r="E21" s="18"/>
      <c r="F21" s="90"/>
      <c r="G21" s="57" t="s">
        <v>50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45</v>
      </c>
      <c r="D22" s="79"/>
      <c r="E22" s="81" t="s">
        <v>48</v>
      </c>
      <c r="F22" s="73">
        <f>((F16*U22*0)+(F17*V22*0)+(F18*W22*0))/100</f>
        <v>0</v>
      </c>
      <c r="G22" s="52">
        <v>16</v>
      </c>
      <c r="H22" s="107" t="s">
        <v>51</v>
      </c>
      <c r="I22" s="122" t="s">
        <v>48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46</v>
      </c>
      <c r="D23" s="58"/>
      <c r="E23" s="81" t="s">
        <v>49</v>
      </c>
      <c r="F23" s="74">
        <f>((F16*U23*0)+(F17*V23*0)+(F18*W23*0))/100</f>
        <v>0</v>
      </c>
      <c r="G23" s="53">
        <v>17</v>
      </c>
      <c r="H23" s="108" t="s">
        <v>52</v>
      </c>
      <c r="I23" s="122" t="s">
        <v>48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47</v>
      </c>
      <c r="D24" s="58"/>
      <c r="E24" s="81" t="s">
        <v>48</v>
      </c>
      <c r="F24" s="74">
        <f>((F16*U24*0)+(F17*V24*0)+(F18*W24*0))/100</f>
        <v>0</v>
      </c>
      <c r="G24" s="53">
        <v>18</v>
      </c>
      <c r="H24" s="108" t="s">
        <v>53</v>
      </c>
      <c r="I24" s="122" t="s">
        <v>49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31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59</v>
      </c>
      <c r="D27" s="128"/>
      <c r="E27" s="94"/>
      <c r="F27" s="29"/>
      <c r="G27" s="101" t="s">
        <v>37</v>
      </c>
      <c r="H27" s="96" t="s">
        <v>38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39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40</v>
      </c>
      <c r="I29" s="115">
        <f>J28-SUM('SO 14421'!K9:'SO 14421'!K45)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41</v>
      </c>
      <c r="I30" s="81">
        <f>SUM('SO 14421'!K9:'SO 14421'!K45)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42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43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57</v>
      </c>
      <c r="E33" s="15"/>
      <c r="F33" s="95"/>
      <c r="G33" s="103">
        <v>26</v>
      </c>
      <c r="H33" s="134" t="s">
        <v>58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8" t="s">
        <v>22</v>
      </c>
      <c r="B1" s="209"/>
      <c r="C1" s="209"/>
      <c r="D1" s="210"/>
      <c r="E1" s="138" t="s">
        <v>19</v>
      </c>
      <c r="F1" s="137"/>
      <c r="W1">
        <v>30.126000000000001</v>
      </c>
    </row>
    <row r="2" spans="1:26" ht="20.100000000000001" customHeight="1" x14ac:dyDescent="0.25">
      <c r="A2" s="208" t="s">
        <v>23</v>
      </c>
      <c r="B2" s="209"/>
      <c r="C2" s="209"/>
      <c r="D2" s="210"/>
      <c r="E2" s="138" t="s">
        <v>17</v>
      </c>
      <c r="F2" s="137"/>
    </row>
    <row r="3" spans="1:26" ht="20.100000000000001" customHeight="1" x14ac:dyDescent="0.25">
      <c r="A3" s="208" t="s">
        <v>24</v>
      </c>
      <c r="B3" s="209"/>
      <c r="C3" s="209"/>
      <c r="D3" s="210"/>
      <c r="E3" s="138" t="s">
        <v>63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16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64</v>
      </c>
      <c r="B8" s="136"/>
      <c r="C8" s="136"/>
      <c r="D8" s="136"/>
      <c r="E8" s="136"/>
      <c r="F8" s="136"/>
    </row>
    <row r="9" spans="1:26" x14ac:dyDescent="0.25">
      <c r="A9" s="141" t="s">
        <v>60</v>
      </c>
      <c r="B9" s="141" t="s">
        <v>54</v>
      </c>
      <c r="C9" s="141" t="s">
        <v>55</v>
      </c>
      <c r="D9" s="141" t="s">
        <v>31</v>
      </c>
      <c r="E9" s="141" t="s">
        <v>61</v>
      </c>
      <c r="F9" s="141" t="s">
        <v>62</v>
      </c>
    </row>
    <row r="10" spans="1:26" x14ac:dyDescent="0.25">
      <c r="A10" s="148" t="s">
        <v>65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66</v>
      </c>
      <c r="B11" s="151">
        <f>'SO 14421'!L13</f>
        <v>0</v>
      </c>
      <c r="C11" s="151">
        <f>'SO 14421'!M13</f>
        <v>0</v>
      </c>
      <c r="D11" s="151">
        <f>'SO 14421'!I13</f>
        <v>0</v>
      </c>
      <c r="E11" s="152">
        <f>'SO 14421'!P13</f>
        <v>0</v>
      </c>
      <c r="F11" s="152">
        <f>'SO 14421'!S13</f>
        <v>0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67</v>
      </c>
      <c r="B12" s="151">
        <f>'SO 14421'!L17</f>
        <v>0</v>
      </c>
      <c r="C12" s="151">
        <f>'SO 14421'!M17</f>
        <v>0</v>
      </c>
      <c r="D12" s="151">
        <f>'SO 14421'!I17</f>
        <v>0</v>
      </c>
      <c r="E12" s="152">
        <f>'SO 14421'!P17</f>
        <v>2.21</v>
      </c>
      <c r="F12" s="152">
        <f>'SO 14421'!S17</f>
        <v>5.58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68</v>
      </c>
      <c r="B13" s="151">
        <f>'SO 14421'!L26</f>
        <v>0</v>
      </c>
      <c r="C13" s="151">
        <f>'SO 14421'!M26</f>
        <v>0</v>
      </c>
      <c r="D13" s="151">
        <f>'SO 14421'!I26</f>
        <v>0</v>
      </c>
      <c r="E13" s="152">
        <f>'SO 14421'!P26</f>
        <v>0</v>
      </c>
      <c r="F13" s="152">
        <f>'SO 14421'!S26</f>
        <v>0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50" t="s">
        <v>69</v>
      </c>
      <c r="B14" s="151">
        <f>'SO 14421'!L30</f>
        <v>0</v>
      </c>
      <c r="C14" s="151">
        <f>'SO 14421'!M30</f>
        <v>0</v>
      </c>
      <c r="D14" s="151">
        <f>'SO 14421'!I30</f>
        <v>0</v>
      </c>
      <c r="E14" s="152">
        <f>'SO 14421'!P30</f>
        <v>0</v>
      </c>
      <c r="F14" s="152">
        <f>'SO 14421'!S30</f>
        <v>0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2" t="s">
        <v>65</v>
      </c>
      <c r="B15" s="153">
        <f>'SO 14421'!L32</f>
        <v>0</v>
      </c>
      <c r="C15" s="153">
        <f>'SO 14421'!M32</f>
        <v>0</v>
      </c>
      <c r="D15" s="153">
        <f>'SO 14421'!I32</f>
        <v>0</v>
      </c>
      <c r="E15" s="154">
        <f>'SO 14421'!P32</f>
        <v>2.21</v>
      </c>
      <c r="F15" s="154">
        <f>'SO 14421'!S32</f>
        <v>5.58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"/>
      <c r="B16" s="143"/>
      <c r="C16" s="143"/>
      <c r="D16" s="143"/>
      <c r="E16" s="142"/>
      <c r="F16" s="142"/>
    </row>
    <row r="17" spans="1:26" x14ac:dyDescent="0.25">
      <c r="A17" s="2" t="s">
        <v>70</v>
      </c>
      <c r="B17" s="153"/>
      <c r="C17" s="151"/>
      <c r="D17" s="151"/>
      <c r="E17" s="152"/>
      <c r="F17" s="152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25">
      <c r="A18" s="150" t="s">
        <v>71</v>
      </c>
      <c r="B18" s="151">
        <f>'SO 14421'!L43</f>
        <v>0</v>
      </c>
      <c r="C18" s="151">
        <f>'SO 14421'!M43</f>
        <v>0</v>
      </c>
      <c r="D18" s="151">
        <f>'SO 14421'!I43</f>
        <v>0</v>
      </c>
      <c r="E18" s="152">
        <f>'SO 14421'!P43</f>
        <v>0</v>
      </c>
      <c r="F18" s="152">
        <f>'SO 14421'!S43</f>
        <v>0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x14ac:dyDescent="0.25">
      <c r="A19" s="2" t="s">
        <v>70</v>
      </c>
      <c r="B19" s="153">
        <f>'SO 14421'!L45</f>
        <v>0</v>
      </c>
      <c r="C19" s="153">
        <f>'SO 14421'!M45</f>
        <v>0</v>
      </c>
      <c r="D19" s="153">
        <f>'SO 14421'!I45</f>
        <v>0</v>
      </c>
      <c r="E19" s="154">
        <f>'SO 14421'!S45</f>
        <v>0</v>
      </c>
      <c r="F19" s="154">
        <f>'SO 14421'!V45</f>
        <v>0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x14ac:dyDescent="0.25">
      <c r="A20" s="1"/>
      <c r="B20" s="143"/>
      <c r="C20" s="143"/>
      <c r="D20" s="143"/>
      <c r="E20" s="142"/>
      <c r="F20" s="142"/>
    </row>
    <row r="21" spans="1:26" x14ac:dyDescent="0.25">
      <c r="A21" s="2" t="s">
        <v>72</v>
      </c>
      <c r="B21" s="153">
        <f>'SO 14421'!L46</f>
        <v>0</v>
      </c>
      <c r="C21" s="153">
        <f>'SO 14421'!M46</f>
        <v>0</v>
      </c>
      <c r="D21" s="153">
        <f>'SO 14421'!I46</f>
        <v>0</v>
      </c>
      <c r="E21" s="154">
        <f>'SO 14421'!S46</f>
        <v>5.58</v>
      </c>
      <c r="F21" s="154">
        <f>'SO 14421'!V46</f>
        <v>0</v>
      </c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 x14ac:dyDescent="0.25">
      <c r="A22" s="1"/>
      <c r="B22" s="143"/>
      <c r="C22" s="143"/>
      <c r="D22" s="143"/>
      <c r="E22" s="142"/>
      <c r="F22" s="142"/>
    </row>
    <row r="23" spans="1:26" x14ac:dyDescent="0.25">
      <c r="A23" s="1"/>
      <c r="B23" s="143"/>
      <c r="C23" s="143"/>
      <c r="D23" s="143"/>
      <c r="E23" s="142"/>
      <c r="F23" s="142"/>
    </row>
    <row r="24" spans="1:26" x14ac:dyDescent="0.25">
      <c r="A24" s="1"/>
      <c r="B24" s="143"/>
      <c r="C24" s="143"/>
      <c r="D24" s="143"/>
      <c r="E24" s="142"/>
      <c r="F24" s="142"/>
    </row>
    <row r="25" spans="1:26" x14ac:dyDescent="0.25">
      <c r="A25" s="1"/>
      <c r="B25" s="143"/>
      <c r="C25" s="143"/>
      <c r="D25" s="143"/>
      <c r="E25" s="142"/>
      <c r="F25" s="142"/>
    </row>
    <row r="26" spans="1:26" x14ac:dyDescent="0.25">
      <c r="A26" s="1"/>
      <c r="B26" s="143"/>
      <c r="C26" s="143"/>
      <c r="D26" s="143"/>
      <c r="E26" s="142"/>
      <c r="F26" s="142"/>
    </row>
    <row r="27" spans="1:26" x14ac:dyDescent="0.25">
      <c r="A27" s="1"/>
      <c r="B27" s="143"/>
      <c r="C27" s="143"/>
      <c r="D27" s="143"/>
      <c r="E27" s="142"/>
      <c r="F27" s="142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1"/>
      <c r="B29" s="143"/>
      <c r="C29" s="143"/>
      <c r="D29" s="143"/>
      <c r="E29" s="142"/>
      <c r="F29" s="142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workbookViewId="0">
      <pane ySplit="8" topLeftCell="A27" activePane="bottomLeft" state="frozen"/>
      <selection pane="bottomLeft" activeCell="G11" sqref="G11:G42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3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1" t="s">
        <v>22</v>
      </c>
      <c r="C1" s="212"/>
      <c r="D1" s="212"/>
      <c r="E1" s="212"/>
      <c r="F1" s="212"/>
      <c r="G1" s="212"/>
      <c r="H1" s="213"/>
      <c r="I1" s="160" t="s">
        <v>19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1" t="s">
        <v>23</v>
      </c>
      <c r="C2" s="212"/>
      <c r="D2" s="212"/>
      <c r="E2" s="212"/>
      <c r="F2" s="212"/>
      <c r="G2" s="212"/>
      <c r="H2" s="213"/>
      <c r="I2" s="160" t="s">
        <v>17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1" t="s">
        <v>24</v>
      </c>
      <c r="C3" s="212"/>
      <c r="D3" s="212"/>
      <c r="E3" s="212"/>
      <c r="F3" s="212"/>
      <c r="G3" s="212"/>
      <c r="H3" s="213"/>
      <c r="I3" s="160" t="s">
        <v>63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84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16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64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73</v>
      </c>
      <c r="B8" s="162" t="s">
        <v>74</v>
      </c>
      <c r="C8" s="162" t="s">
        <v>75</v>
      </c>
      <c r="D8" s="162" t="s">
        <v>76</v>
      </c>
      <c r="E8" s="162" t="s">
        <v>77</v>
      </c>
      <c r="F8" s="162" t="s">
        <v>78</v>
      </c>
      <c r="G8" s="162" t="s">
        <v>79</v>
      </c>
      <c r="H8" s="162" t="s">
        <v>55</v>
      </c>
      <c r="I8" s="162" t="s">
        <v>80</v>
      </c>
      <c r="J8" s="162"/>
      <c r="K8" s="162"/>
      <c r="L8" s="162"/>
      <c r="M8" s="162"/>
      <c r="N8" s="162"/>
      <c r="O8" s="162"/>
      <c r="P8" s="162" t="s">
        <v>81</v>
      </c>
      <c r="Q8" s="156"/>
      <c r="R8" s="156"/>
      <c r="S8" s="162" t="s">
        <v>82</v>
      </c>
      <c r="T8" s="158"/>
      <c r="U8" s="158"/>
      <c r="V8" s="164" t="s">
        <v>83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65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66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/>
      <c r="B11" s="169" t="s">
        <v>85</v>
      </c>
      <c r="C11" s="173" t="s">
        <v>86</v>
      </c>
      <c r="D11" s="169" t="s">
        <v>87</v>
      </c>
      <c r="E11" s="169" t="s">
        <v>88</v>
      </c>
      <c r="F11" s="170">
        <v>0.97199999999999998</v>
      </c>
      <c r="G11" s="171"/>
      <c r="H11" s="171"/>
      <c r="I11" s="171">
        <f>ROUND(F11*(G11+H11),2)</f>
        <v>0</v>
      </c>
      <c r="J11" s="169">
        <f>ROUND(F11*(N11),2)</f>
        <v>46.34</v>
      </c>
      <c r="K11" s="1">
        <f>ROUND(F11*(O11),2)</f>
        <v>0</v>
      </c>
      <c r="L11" s="1">
        <f>ROUND(F11*(G11),2)</f>
        <v>0</v>
      </c>
      <c r="M11" s="1"/>
      <c r="N11" s="1">
        <v>47.67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/>
      <c r="B12" s="169" t="s">
        <v>89</v>
      </c>
      <c r="C12" s="173" t="s">
        <v>90</v>
      </c>
      <c r="D12" s="169" t="s">
        <v>91</v>
      </c>
      <c r="E12" s="169" t="s">
        <v>92</v>
      </c>
      <c r="F12" s="170">
        <v>31</v>
      </c>
      <c r="G12" s="171"/>
      <c r="H12" s="171"/>
      <c r="I12" s="171">
        <f>ROUND(F12*(G12+H12),2)</f>
        <v>0</v>
      </c>
      <c r="J12" s="169">
        <f>ROUND(F12*(N12),2)</f>
        <v>148.18</v>
      </c>
      <c r="K12" s="1">
        <f>ROUND(F12*(O12),2)</f>
        <v>0</v>
      </c>
      <c r="L12" s="1">
        <f>ROUND(F12*(G12),2)</f>
        <v>0</v>
      </c>
      <c r="M12" s="1"/>
      <c r="N12" s="1">
        <v>4.78</v>
      </c>
      <c r="O12" s="1"/>
      <c r="P12" s="161"/>
      <c r="Q12" s="174"/>
      <c r="R12" s="174"/>
      <c r="S12" s="150"/>
      <c r="V12" s="175"/>
      <c r="Z12">
        <v>0</v>
      </c>
    </row>
    <row r="13" spans="1:26" x14ac:dyDescent="0.25">
      <c r="A13" s="150"/>
      <c r="B13" s="150"/>
      <c r="C13" s="150"/>
      <c r="D13" s="150" t="s">
        <v>66</v>
      </c>
      <c r="E13" s="150"/>
      <c r="F13" s="168"/>
      <c r="G13" s="153"/>
      <c r="H13" s="153">
        <f>ROUND((SUM(M10:M12))/1,2)</f>
        <v>0</v>
      </c>
      <c r="I13" s="153">
        <f>ROUND((SUM(I10:I12))/1,2)</f>
        <v>0</v>
      </c>
      <c r="J13" s="150"/>
      <c r="K13" s="150"/>
      <c r="L13" s="150">
        <f>ROUND((SUM(L10:L12))/1,2)</f>
        <v>0</v>
      </c>
      <c r="M13" s="150">
        <f>ROUND((SUM(M10:M12))/1,2)</f>
        <v>0</v>
      </c>
      <c r="N13" s="150"/>
      <c r="O13" s="150"/>
      <c r="P13" s="176">
        <f>ROUND((SUM(P10:P12))/1,2)</f>
        <v>0</v>
      </c>
      <c r="Q13" s="147"/>
      <c r="R13" s="147"/>
      <c r="S13" s="176">
        <f>ROUND((SUM(S10:S12))/1,2)</f>
        <v>0</v>
      </c>
      <c r="T13" s="147"/>
      <c r="U13" s="147"/>
      <c r="V13" s="147"/>
      <c r="W13" s="147"/>
      <c r="X13" s="147"/>
      <c r="Y13" s="147"/>
      <c r="Z13" s="147"/>
    </row>
    <row r="14" spans="1:26" x14ac:dyDescent="0.25">
      <c r="A14" s="1"/>
      <c r="B14" s="1"/>
      <c r="C14" s="1"/>
      <c r="D14" s="1"/>
      <c r="E14" s="1"/>
      <c r="F14" s="161"/>
      <c r="G14" s="143"/>
      <c r="H14" s="143"/>
      <c r="I14" s="143"/>
      <c r="J14" s="1"/>
      <c r="K14" s="1"/>
      <c r="L14" s="1"/>
      <c r="M14" s="1"/>
      <c r="N14" s="1"/>
      <c r="O14" s="1"/>
      <c r="P14" s="1"/>
      <c r="S14" s="1"/>
    </row>
    <row r="15" spans="1:26" x14ac:dyDescent="0.25">
      <c r="A15" s="150"/>
      <c r="B15" s="150"/>
      <c r="C15" s="150"/>
      <c r="D15" s="150" t="s">
        <v>67</v>
      </c>
      <c r="E15" s="150"/>
      <c r="F15" s="168"/>
      <c r="G15" s="151"/>
      <c r="H15" s="151"/>
      <c r="I15" s="151"/>
      <c r="J15" s="150"/>
      <c r="K15" s="150"/>
      <c r="L15" s="150"/>
      <c r="M15" s="150"/>
      <c r="N15" s="150"/>
      <c r="O15" s="150"/>
      <c r="P15" s="150"/>
      <c r="Q15" s="147"/>
      <c r="R15" s="147"/>
      <c r="S15" s="150"/>
      <c r="T15" s="147"/>
      <c r="U15" s="147"/>
      <c r="V15" s="147"/>
      <c r="W15" s="147"/>
      <c r="X15" s="147"/>
      <c r="Y15" s="147"/>
      <c r="Z15" s="147"/>
    </row>
    <row r="16" spans="1:26" ht="24.95" customHeight="1" x14ac:dyDescent="0.25">
      <c r="A16" s="172"/>
      <c r="B16" s="169" t="s">
        <v>93</v>
      </c>
      <c r="C16" s="173" t="s">
        <v>94</v>
      </c>
      <c r="D16" s="169" t="s">
        <v>95</v>
      </c>
      <c r="E16" s="169" t="s">
        <v>88</v>
      </c>
      <c r="F16" s="170">
        <v>2.5219999999999998</v>
      </c>
      <c r="G16" s="171"/>
      <c r="H16" s="171"/>
      <c r="I16" s="171">
        <f>ROUND(F16*(G16+H16),2)</f>
        <v>0</v>
      </c>
      <c r="J16" s="169">
        <f>ROUND(F16*(N16),2)</f>
        <v>249.65</v>
      </c>
      <c r="K16" s="1">
        <f>ROUND(F16*(O16),2)</f>
        <v>0</v>
      </c>
      <c r="L16" s="1">
        <f>ROUND(F16*(G16),2)</f>
        <v>0</v>
      </c>
      <c r="M16" s="1"/>
      <c r="N16" s="1">
        <v>98.99</v>
      </c>
      <c r="O16" s="1"/>
      <c r="P16" s="168">
        <v>2.2111847400000002</v>
      </c>
      <c r="Q16" s="174"/>
      <c r="R16" s="174">
        <v>2.2111847400000002</v>
      </c>
      <c r="S16" s="150">
        <f>ROUND(F16*(R16),3)</f>
        <v>5.577</v>
      </c>
      <c r="V16" s="175"/>
      <c r="Z16">
        <v>0</v>
      </c>
    </row>
    <row r="17" spans="1:26" x14ac:dyDescent="0.25">
      <c r="A17" s="150"/>
      <c r="B17" s="150"/>
      <c r="C17" s="150"/>
      <c r="D17" s="150" t="s">
        <v>67</v>
      </c>
      <c r="E17" s="150"/>
      <c r="F17" s="168"/>
      <c r="G17" s="153"/>
      <c r="H17" s="153">
        <f>ROUND((SUM(M15:M16))/1,2)</f>
        <v>0</v>
      </c>
      <c r="I17" s="153">
        <f>ROUND((SUM(I15:I16))/1,2)</f>
        <v>0</v>
      </c>
      <c r="J17" s="150"/>
      <c r="K17" s="150"/>
      <c r="L17" s="150">
        <f>ROUND((SUM(L15:L16))/1,2)</f>
        <v>0</v>
      </c>
      <c r="M17" s="150">
        <f>ROUND((SUM(M15:M16))/1,2)</f>
        <v>0</v>
      </c>
      <c r="N17" s="150"/>
      <c r="O17" s="150"/>
      <c r="P17" s="176">
        <f>ROUND((SUM(P15:P16))/1,2)</f>
        <v>2.21</v>
      </c>
      <c r="Q17" s="147"/>
      <c r="R17" s="147"/>
      <c r="S17" s="176">
        <f>ROUND((SUM(S15:S16))/1,2)</f>
        <v>5.58</v>
      </c>
      <c r="T17" s="147"/>
      <c r="U17" s="147"/>
      <c r="V17" s="147"/>
      <c r="W17" s="147"/>
      <c r="X17" s="147"/>
      <c r="Y17" s="147"/>
      <c r="Z17" s="147"/>
    </row>
    <row r="18" spans="1:26" x14ac:dyDescent="0.25">
      <c r="A18" s="1"/>
      <c r="B18" s="1"/>
      <c r="C18" s="1"/>
      <c r="D18" s="1"/>
      <c r="E18" s="1"/>
      <c r="F18" s="161"/>
      <c r="G18" s="143"/>
      <c r="H18" s="143"/>
      <c r="I18" s="143"/>
      <c r="J18" s="1"/>
      <c r="K18" s="1"/>
      <c r="L18" s="1"/>
      <c r="M18" s="1"/>
      <c r="N18" s="1"/>
      <c r="O18" s="1"/>
      <c r="P18" s="1"/>
      <c r="S18" s="1"/>
    </row>
    <row r="19" spans="1:26" x14ac:dyDescent="0.25">
      <c r="A19" s="150"/>
      <c r="B19" s="150"/>
      <c r="C19" s="150"/>
      <c r="D19" s="150" t="s">
        <v>68</v>
      </c>
      <c r="E19" s="150"/>
      <c r="F19" s="168"/>
      <c r="G19" s="151"/>
      <c r="H19" s="151"/>
      <c r="I19" s="151"/>
      <c r="J19" s="150"/>
      <c r="K19" s="150"/>
      <c r="L19" s="150"/>
      <c r="M19" s="150"/>
      <c r="N19" s="150"/>
      <c r="O19" s="150"/>
      <c r="P19" s="150"/>
      <c r="Q19" s="147"/>
      <c r="R19" s="147"/>
      <c r="S19" s="150"/>
      <c r="T19" s="147"/>
      <c r="U19" s="147"/>
      <c r="V19" s="147"/>
      <c r="W19" s="147"/>
      <c r="X19" s="147"/>
      <c r="Y19" s="147"/>
      <c r="Z19" s="147"/>
    </row>
    <row r="20" spans="1:26" ht="35.1" customHeight="1" x14ac:dyDescent="0.25">
      <c r="A20" s="172"/>
      <c r="B20" s="169" t="s">
        <v>89</v>
      </c>
      <c r="C20" s="173" t="s">
        <v>96</v>
      </c>
      <c r="D20" s="169" t="s">
        <v>97</v>
      </c>
      <c r="E20" s="169" t="s">
        <v>92</v>
      </c>
      <c r="F20" s="170">
        <v>33</v>
      </c>
      <c r="G20" s="171"/>
      <c r="H20" s="171"/>
      <c r="I20" s="171">
        <f t="shared" ref="I20:I25" si="0">ROUND(F20*(G20+H20),2)</f>
        <v>0</v>
      </c>
      <c r="J20" s="169">
        <f t="shared" ref="J20:J25" si="1">ROUND(F20*(N20),2)</f>
        <v>693.33</v>
      </c>
      <c r="K20" s="1">
        <f t="shared" ref="K20:K25" si="2">ROUND(F20*(O20),2)</f>
        <v>0</v>
      </c>
      <c r="L20" s="1">
        <f t="shared" ref="L20:L25" si="3">ROUND(F20*(G20),2)</f>
        <v>0</v>
      </c>
      <c r="M20" s="1"/>
      <c r="N20" s="1">
        <v>21.01</v>
      </c>
      <c r="O20" s="1"/>
      <c r="P20" s="161"/>
      <c r="Q20" s="174"/>
      <c r="R20" s="174"/>
      <c r="S20" s="150"/>
      <c r="V20" s="175"/>
      <c r="Z20">
        <v>0</v>
      </c>
    </row>
    <row r="21" spans="1:26" ht="24.95" customHeight="1" x14ac:dyDescent="0.25">
      <c r="A21" s="172"/>
      <c r="B21" s="169" t="s">
        <v>89</v>
      </c>
      <c r="C21" s="173" t="s">
        <v>98</v>
      </c>
      <c r="D21" s="169" t="s">
        <v>99</v>
      </c>
      <c r="E21" s="169" t="s">
        <v>92</v>
      </c>
      <c r="F21" s="170">
        <v>30</v>
      </c>
      <c r="G21" s="171"/>
      <c r="H21" s="171"/>
      <c r="I21" s="171">
        <f t="shared" si="0"/>
        <v>0</v>
      </c>
      <c r="J21" s="169">
        <f t="shared" si="1"/>
        <v>179.7</v>
      </c>
      <c r="K21" s="1">
        <f t="shared" si="2"/>
        <v>0</v>
      </c>
      <c r="L21" s="1">
        <f t="shared" si="3"/>
        <v>0</v>
      </c>
      <c r="M21" s="1"/>
      <c r="N21" s="1">
        <v>5.99</v>
      </c>
      <c r="O21" s="1"/>
      <c r="P21" s="161"/>
      <c r="Q21" s="174"/>
      <c r="R21" s="174"/>
      <c r="S21" s="150"/>
      <c r="V21" s="175"/>
      <c r="Z21">
        <v>0</v>
      </c>
    </row>
    <row r="22" spans="1:26" ht="35.1" customHeight="1" x14ac:dyDescent="0.25">
      <c r="A22" s="172"/>
      <c r="B22" s="169" t="s">
        <v>100</v>
      </c>
      <c r="C22" s="173" t="s">
        <v>101</v>
      </c>
      <c r="D22" s="169" t="s">
        <v>102</v>
      </c>
      <c r="E22" s="169" t="s">
        <v>92</v>
      </c>
      <c r="F22" s="170">
        <v>33</v>
      </c>
      <c r="G22" s="171"/>
      <c r="H22" s="171"/>
      <c r="I22" s="171">
        <f t="shared" si="0"/>
        <v>0</v>
      </c>
      <c r="J22" s="169">
        <f t="shared" si="1"/>
        <v>431.64</v>
      </c>
      <c r="K22" s="1">
        <f t="shared" si="2"/>
        <v>0</v>
      </c>
      <c r="L22" s="1">
        <f t="shared" si="3"/>
        <v>0</v>
      </c>
      <c r="M22" s="1"/>
      <c r="N22" s="1">
        <v>13.08</v>
      </c>
      <c r="O22" s="1"/>
      <c r="P22" s="161"/>
      <c r="Q22" s="174"/>
      <c r="R22" s="174"/>
      <c r="S22" s="150"/>
      <c r="V22" s="175"/>
      <c r="Z22">
        <v>0</v>
      </c>
    </row>
    <row r="23" spans="1:26" ht="24.95" customHeight="1" x14ac:dyDescent="0.25">
      <c r="A23" s="172"/>
      <c r="B23" s="169" t="s">
        <v>100</v>
      </c>
      <c r="C23" s="173" t="s">
        <v>103</v>
      </c>
      <c r="D23" s="169" t="s">
        <v>104</v>
      </c>
      <c r="E23" s="169" t="s">
        <v>92</v>
      </c>
      <c r="F23" s="170">
        <v>99</v>
      </c>
      <c r="G23" s="171"/>
      <c r="H23" s="171"/>
      <c r="I23" s="171">
        <f t="shared" si="0"/>
        <v>0</v>
      </c>
      <c r="J23" s="169">
        <f t="shared" si="1"/>
        <v>124.74</v>
      </c>
      <c r="K23" s="1">
        <f t="shared" si="2"/>
        <v>0</v>
      </c>
      <c r="L23" s="1">
        <f t="shared" si="3"/>
        <v>0</v>
      </c>
      <c r="M23" s="1"/>
      <c r="N23" s="1">
        <v>1.26</v>
      </c>
      <c r="O23" s="1"/>
      <c r="P23" s="161"/>
      <c r="Q23" s="174"/>
      <c r="R23" s="174"/>
      <c r="S23" s="150"/>
      <c r="V23" s="175"/>
      <c r="Z23">
        <v>0</v>
      </c>
    </row>
    <row r="24" spans="1:26" ht="24.95" customHeight="1" x14ac:dyDescent="0.25">
      <c r="A24" s="172"/>
      <c r="B24" s="169" t="s">
        <v>100</v>
      </c>
      <c r="C24" s="173" t="s">
        <v>105</v>
      </c>
      <c r="D24" s="169" t="s">
        <v>106</v>
      </c>
      <c r="E24" s="169" t="s">
        <v>92</v>
      </c>
      <c r="F24" s="170">
        <v>30</v>
      </c>
      <c r="G24" s="171"/>
      <c r="H24" s="171"/>
      <c r="I24" s="171">
        <f t="shared" si="0"/>
        <v>0</v>
      </c>
      <c r="J24" s="169">
        <f t="shared" si="1"/>
        <v>772.5</v>
      </c>
      <c r="K24" s="1">
        <f t="shared" si="2"/>
        <v>0</v>
      </c>
      <c r="L24" s="1">
        <f t="shared" si="3"/>
        <v>0</v>
      </c>
      <c r="M24" s="1"/>
      <c r="N24" s="1">
        <v>25.75</v>
      </c>
      <c r="O24" s="1"/>
      <c r="P24" s="161"/>
      <c r="Q24" s="174"/>
      <c r="R24" s="174"/>
      <c r="S24" s="150"/>
      <c r="V24" s="175"/>
      <c r="Z24">
        <v>0</v>
      </c>
    </row>
    <row r="25" spans="1:26" ht="24.95" customHeight="1" x14ac:dyDescent="0.25">
      <c r="A25" s="172"/>
      <c r="B25" s="169" t="s">
        <v>100</v>
      </c>
      <c r="C25" s="173" t="s">
        <v>107</v>
      </c>
      <c r="D25" s="169" t="s">
        <v>108</v>
      </c>
      <c r="E25" s="169" t="s">
        <v>92</v>
      </c>
      <c r="F25" s="170">
        <v>66</v>
      </c>
      <c r="G25" s="171"/>
      <c r="H25" s="171"/>
      <c r="I25" s="171">
        <f t="shared" si="0"/>
        <v>0</v>
      </c>
      <c r="J25" s="169">
        <f t="shared" si="1"/>
        <v>239.58</v>
      </c>
      <c r="K25" s="1">
        <f t="shared" si="2"/>
        <v>0</v>
      </c>
      <c r="L25" s="1">
        <f t="shared" si="3"/>
        <v>0</v>
      </c>
      <c r="M25" s="1"/>
      <c r="N25" s="1">
        <v>3.63</v>
      </c>
      <c r="O25" s="1"/>
      <c r="P25" s="161"/>
      <c r="Q25" s="174"/>
      <c r="R25" s="174"/>
      <c r="S25" s="150"/>
      <c r="V25" s="175"/>
      <c r="Z25">
        <v>0</v>
      </c>
    </row>
    <row r="26" spans="1:26" x14ac:dyDescent="0.25">
      <c r="A26" s="150"/>
      <c r="B26" s="150"/>
      <c r="C26" s="150"/>
      <c r="D26" s="150" t="s">
        <v>68</v>
      </c>
      <c r="E26" s="150"/>
      <c r="F26" s="168"/>
      <c r="G26" s="153"/>
      <c r="H26" s="153">
        <f>ROUND((SUM(M19:M25))/1,2)</f>
        <v>0</v>
      </c>
      <c r="I26" s="153">
        <f>ROUND((SUM(I19:I25))/1,2)</f>
        <v>0</v>
      </c>
      <c r="J26" s="150"/>
      <c r="K26" s="150"/>
      <c r="L26" s="150">
        <f>ROUND((SUM(L19:L25))/1,2)</f>
        <v>0</v>
      </c>
      <c r="M26" s="150">
        <f>ROUND((SUM(M19:M25))/1,2)</f>
        <v>0</v>
      </c>
      <c r="N26" s="150"/>
      <c r="O26" s="150"/>
      <c r="P26" s="176">
        <f>ROUND((SUM(P19:P25))/1,2)</f>
        <v>0</v>
      </c>
      <c r="Q26" s="147"/>
      <c r="R26" s="147"/>
      <c r="S26" s="176">
        <f>ROUND((SUM(S19:S25))/1,2)</f>
        <v>0</v>
      </c>
      <c r="T26" s="147"/>
      <c r="U26" s="147"/>
      <c r="V26" s="147"/>
      <c r="W26" s="147"/>
      <c r="X26" s="147"/>
      <c r="Y26" s="147"/>
      <c r="Z26" s="147"/>
    </row>
    <row r="27" spans="1:26" x14ac:dyDescent="0.25">
      <c r="A27" s="1"/>
      <c r="B27" s="1"/>
      <c r="C27" s="1"/>
      <c r="D27" s="1"/>
      <c r="E27" s="1"/>
      <c r="F27" s="161"/>
      <c r="G27" s="143"/>
      <c r="H27" s="143"/>
      <c r="I27" s="143"/>
      <c r="J27" s="1"/>
      <c r="K27" s="1"/>
      <c r="L27" s="1"/>
      <c r="M27" s="1"/>
      <c r="N27" s="1"/>
      <c r="O27" s="1"/>
      <c r="P27" s="1"/>
      <c r="S27" s="1"/>
    </row>
    <row r="28" spans="1:26" x14ac:dyDescent="0.25">
      <c r="A28" s="150"/>
      <c r="B28" s="150"/>
      <c r="C28" s="150"/>
      <c r="D28" s="150" t="s">
        <v>69</v>
      </c>
      <c r="E28" s="150"/>
      <c r="F28" s="168"/>
      <c r="G28" s="151"/>
      <c r="H28" s="151"/>
      <c r="I28" s="151"/>
      <c r="J28" s="150"/>
      <c r="K28" s="150"/>
      <c r="L28" s="150"/>
      <c r="M28" s="150"/>
      <c r="N28" s="150"/>
      <c r="O28" s="150"/>
      <c r="P28" s="150"/>
      <c r="Q28" s="147"/>
      <c r="R28" s="147"/>
      <c r="S28" s="150"/>
      <c r="T28" s="147"/>
      <c r="U28" s="147"/>
      <c r="V28" s="147"/>
      <c r="W28" s="147"/>
      <c r="X28" s="147"/>
      <c r="Y28" s="147"/>
      <c r="Z28" s="147"/>
    </row>
    <row r="29" spans="1:26" ht="35.1" customHeight="1" x14ac:dyDescent="0.25">
      <c r="A29" s="172"/>
      <c r="B29" s="169" t="s">
        <v>109</v>
      </c>
      <c r="C29" s="173" t="s">
        <v>110</v>
      </c>
      <c r="D29" s="169" t="s">
        <v>111</v>
      </c>
      <c r="E29" s="169" t="s">
        <v>112</v>
      </c>
      <c r="F29" s="170">
        <v>14.154999999999999</v>
      </c>
      <c r="G29" s="171"/>
      <c r="H29" s="171"/>
      <c r="I29" s="171">
        <f>ROUND(F29*(G29+H29),2)</f>
        <v>0</v>
      </c>
      <c r="J29" s="169">
        <f>ROUND(F29*(N29),2)</f>
        <v>281.39999999999998</v>
      </c>
      <c r="K29" s="1">
        <f>ROUND(F29*(O29),2)</f>
        <v>0</v>
      </c>
      <c r="L29" s="1">
        <f>ROUND(F29*(G29),2)</f>
        <v>0</v>
      </c>
      <c r="M29" s="1"/>
      <c r="N29" s="1">
        <v>19.88</v>
      </c>
      <c r="O29" s="1"/>
      <c r="P29" s="161"/>
      <c r="Q29" s="174"/>
      <c r="R29" s="174"/>
      <c r="S29" s="150"/>
      <c r="V29" s="175"/>
      <c r="Z29">
        <v>0</v>
      </c>
    </row>
    <row r="30" spans="1:26" x14ac:dyDescent="0.25">
      <c r="A30" s="150"/>
      <c r="B30" s="150"/>
      <c r="C30" s="150"/>
      <c r="D30" s="150" t="s">
        <v>69</v>
      </c>
      <c r="E30" s="150"/>
      <c r="F30" s="168"/>
      <c r="G30" s="153"/>
      <c r="H30" s="153">
        <f>ROUND((SUM(M28:M29))/1,2)</f>
        <v>0</v>
      </c>
      <c r="I30" s="153">
        <f>ROUND((SUM(I28:I29))/1,2)</f>
        <v>0</v>
      </c>
      <c r="J30" s="150"/>
      <c r="K30" s="150"/>
      <c r="L30" s="150">
        <f>ROUND((SUM(L28:L29))/1,2)</f>
        <v>0</v>
      </c>
      <c r="M30" s="150">
        <f>ROUND((SUM(M28:M29))/1,2)</f>
        <v>0</v>
      </c>
      <c r="N30" s="150"/>
      <c r="O30" s="150"/>
      <c r="P30" s="176">
        <f>ROUND((SUM(P28:P29))/1,2)</f>
        <v>0</v>
      </c>
      <c r="Q30" s="147"/>
      <c r="R30" s="147"/>
      <c r="S30" s="176">
        <f>ROUND((SUM(S28:S29))/1,2)</f>
        <v>0</v>
      </c>
      <c r="T30" s="147"/>
      <c r="U30" s="147"/>
      <c r="V30" s="147"/>
      <c r="W30" s="147"/>
      <c r="X30" s="147"/>
      <c r="Y30" s="147"/>
      <c r="Z30" s="147"/>
    </row>
    <row r="31" spans="1:26" x14ac:dyDescent="0.25">
      <c r="A31" s="1"/>
      <c r="B31" s="1"/>
      <c r="C31" s="1"/>
      <c r="D31" s="1"/>
      <c r="E31" s="1"/>
      <c r="F31" s="161"/>
      <c r="G31" s="143"/>
      <c r="H31" s="143"/>
      <c r="I31" s="143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50"/>
      <c r="B32" s="150"/>
      <c r="C32" s="150"/>
      <c r="D32" s="2" t="s">
        <v>65</v>
      </c>
      <c r="E32" s="150"/>
      <c r="F32" s="168"/>
      <c r="G32" s="153"/>
      <c r="H32" s="153">
        <f>ROUND((SUM(M9:M31))/2,2)</f>
        <v>0</v>
      </c>
      <c r="I32" s="153">
        <f>ROUND((SUM(I9:I31))/2,2)</f>
        <v>0</v>
      </c>
      <c r="J32" s="151"/>
      <c r="K32" s="150"/>
      <c r="L32" s="151">
        <f>ROUND((SUM(L9:L31))/2,2)</f>
        <v>0</v>
      </c>
      <c r="M32" s="151">
        <f>ROUND((SUM(M9:M31))/2,2)</f>
        <v>0</v>
      </c>
      <c r="N32" s="150"/>
      <c r="O32" s="150"/>
      <c r="P32" s="176">
        <f>ROUND((SUM(P9:P31))/2,2)</f>
        <v>2.21</v>
      </c>
      <c r="S32" s="176">
        <f>ROUND((SUM(S9:S31))/2,2)</f>
        <v>5.58</v>
      </c>
    </row>
    <row r="33" spans="1:26" x14ac:dyDescent="0.25">
      <c r="A33" s="1"/>
      <c r="B33" s="1"/>
      <c r="C33" s="1"/>
      <c r="D33" s="1"/>
      <c r="E33" s="1"/>
      <c r="F33" s="161"/>
      <c r="G33" s="143"/>
      <c r="H33" s="143"/>
      <c r="I33" s="143"/>
      <c r="J33" s="1"/>
      <c r="K33" s="1"/>
      <c r="L33" s="1"/>
      <c r="M33" s="1"/>
      <c r="N33" s="1"/>
      <c r="O33" s="1"/>
      <c r="P33" s="1"/>
      <c r="S33" s="1"/>
    </row>
    <row r="34" spans="1:26" x14ac:dyDescent="0.25">
      <c r="A34" s="150"/>
      <c r="B34" s="150"/>
      <c r="C34" s="150"/>
      <c r="D34" s="2" t="s">
        <v>70</v>
      </c>
      <c r="E34" s="150"/>
      <c r="F34" s="168"/>
      <c r="G34" s="151"/>
      <c r="H34" s="151"/>
      <c r="I34" s="151"/>
      <c r="J34" s="150"/>
      <c r="K34" s="150"/>
      <c r="L34" s="150"/>
      <c r="M34" s="150"/>
      <c r="N34" s="150"/>
      <c r="O34" s="150"/>
      <c r="P34" s="150"/>
      <c r="Q34" s="147"/>
      <c r="R34" s="147"/>
      <c r="S34" s="150"/>
      <c r="T34" s="147"/>
      <c r="U34" s="147"/>
      <c r="V34" s="147"/>
      <c r="W34" s="147"/>
      <c r="X34" s="147"/>
      <c r="Y34" s="147"/>
      <c r="Z34" s="147"/>
    </row>
    <row r="35" spans="1:26" x14ac:dyDescent="0.25">
      <c r="A35" s="150"/>
      <c r="B35" s="150"/>
      <c r="C35" s="150"/>
      <c r="D35" s="150" t="s">
        <v>71</v>
      </c>
      <c r="E35" s="150"/>
      <c r="F35" s="168"/>
      <c r="G35" s="151"/>
      <c r="H35" s="151"/>
      <c r="I35" s="151"/>
      <c r="J35" s="150"/>
      <c r="K35" s="150"/>
      <c r="L35" s="150"/>
      <c r="M35" s="150"/>
      <c r="N35" s="150"/>
      <c r="O35" s="150"/>
      <c r="P35" s="150"/>
      <c r="Q35" s="147"/>
      <c r="R35" s="147"/>
      <c r="S35" s="150"/>
      <c r="T35" s="147"/>
      <c r="U35" s="147"/>
      <c r="V35" s="147"/>
      <c r="W35" s="147"/>
      <c r="X35" s="147"/>
      <c r="Y35" s="147"/>
      <c r="Z35" s="147"/>
    </row>
    <row r="36" spans="1:26" ht="24.95" customHeight="1" x14ac:dyDescent="0.25">
      <c r="A36" s="172"/>
      <c r="B36" s="169" t="s">
        <v>113</v>
      </c>
      <c r="C36" s="173" t="s">
        <v>114</v>
      </c>
      <c r="D36" s="169" t="s">
        <v>115</v>
      </c>
      <c r="E36" s="169" t="s">
        <v>112</v>
      </c>
      <c r="F36" s="170">
        <v>1.1539999999999999</v>
      </c>
      <c r="G36" s="171"/>
      <c r="H36" s="171"/>
      <c r="I36" s="171">
        <f t="shared" ref="I36:I42" si="4">ROUND(F36*(G36+H36),2)</f>
        <v>0</v>
      </c>
      <c r="J36" s="169">
        <f t="shared" ref="J36:J42" si="5">ROUND(F36*(N36),2)</f>
        <v>48.43</v>
      </c>
      <c r="K36" s="1">
        <f t="shared" ref="K36:K42" si="6">ROUND(F36*(O36),2)</f>
        <v>0</v>
      </c>
      <c r="L36" s="1">
        <f t="shared" ref="L36:L42" si="7">ROUND(F36*(G36),2)</f>
        <v>0</v>
      </c>
      <c r="M36" s="1"/>
      <c r="N36" s="1">
        <v>41.97</v>
      </c>
      <c r="O36" s="1"/>
      <c r="P36" s="161"/>
      <c r="Q36" s="174"/>
      <c r="R36" s="174"/>
      <c r="S36" s="150"/>
      <c r="V36" s="175"/>
      <c r="Z36">
        <v>0</v>
      </c>
    </row>
    <row r="37" spans="1:26" ht="24.95" customHeight="1" x14ac:dyDescent="0.25">
      <c r="A37" s="172"/>
      <c r="B37" s="169" t="s">
        <v>89</v>
      </c>
      <c r="C37" s="173" t="s">
        <v>116</v>
      </c>
      <c r="D37" s="169" t="s">
        <v>117</v>
      </c>
      <c r="E37" s="169" t="s">
        <v>118</v>
      </c>
      <c r="F37" s="170">
        <v>75.36</v>
      </c>
      <c r="G37" s="171"/>
      <c r="H37" s="171"/>
      <c r="I37" s="171">
        <f t="shared" si="4"/>
        <v>0</v>
      </c>
      <c r="J37" s="169">
        <f t="shared" si="5"/>
        <v>135.65</v>
      </c>
      <c r="K37" s="1">
        <f t="shared" si="6"/>
        <v>0</v>
      </c>
      <c r="L37" s="1">
        <f t="shared" si="7"/>
        <v>0</v>
      </c>
      <c r="M37" s="1"/>
      <c r="N37" s="1">
        <v>1.8</v>
      </c>
      <c r="O37" s="1"/>
      <c r="P37" s="161"/>
      <c r="Q37" s="174"/>
      <c r="R37" s="174"/>
      <c r="S37" s="150"/>
      <c r="V37" s="175"/>
      <c r="Z37">
        <v>0</v>
      </c>
    </row>
    <row r="38" spans="1:26" ht="24.95" customHeight="1" x14ac:dyDescent="0.25">
      <c r="A38" s="172"/>
      <c r="B38" s="169" t="s">
        <v>89</v>
      </c>
      <c r="C38" s="173" t="s">
        <v>119</v>
      </c>
      <c r="D38" s="169" t="s">
        <v>120</v>
      </c>
      <c r="E38" s="169" t="s">
        <v>92</v>
      </c>
      <c r="F38" s="170">
        <v>1</v>
      </c>
      <c r="G38" s="171"/>
      <c r="H38" s="171"/>
      <c r="I38" s="171">
        <f t="shared" si="4"/>
        <v>0</v>
      </c>
      <c r="J38" s="169">
        <f t="shared" si="5"/>
        <v>19.36</v>
      </c>
      <c r="K38" s="1">
        <f t="shared" si="6"/>
        <v>0</v>
      </c>
      <c r="L38" s="1">
        <f t="shared" si="7"/>
        <v>0</v>
      </c>
      <c r="M38" s="1"/>
      <c r="N38" s="1">
        <v>19.36</v>
      </c>
      <c r="O38" s="1"/>
      <c r="P38" s="161"/>
      <c r="Q38" s="174"/>
      <c r="R38" s="174"/>
      <c r="S38" s="150"/>
      <c r="V38" s="175"/>
      <c r="Z38">
        <v>0</v>
      </c>
    </row>
    <row r="39" spans="1:26" ht="24.95" customHeight="1" x14ac:dyDescent="0.25">
      <c r="A39" s="172"/>
      <c r="B39" s="169" t="s">
        <v>89</v>
      </c>
      <c r="C39" s="173" t="s">
        <v>121</v>
      </c>
      <c r="D39" s="169" t="s">
        <v>122</v>
      </c>
      <c r="E39" s="169" t="s">
        <v>92</v>
      </c>
      <c r="F39" s="170">
        <v>1</v>
      </c>
      <c r="G39" s="171"/>
      <c r="H39" s="171"/>
      <c r="I39" s="171">
        <f t="shared" si="4"/>
        <v>0</v>
      </c>
      <c r="J39" s="169">
        <f t="shared" si="5"/>
        <v>48.25</v>
      </c>
      <c r="K39" s="1">
        <f t="shared" si="6"/>
        <v>0</v>
      </c>
      <c r="L39" s="1">
        <f t="shared" si="7"/>
        <v>0</v>
      </c>
      <c r="M39" s="1"/>
      <c r="N39" s="1">
        <v>48.25</v>
      </c>
      <c r="O39" s="1"/>
      <c r="P39" s="161"/>
      <c r="Q39" s="174"/>
      <c r="R39" s="174"/>
      <c r="S39" s="150"/>
      <c r="V39" s="175"/>
      <c r="Z39">
        <v>0</v>
      </c>
    </row>
    <row r="40" spans="1:26" ht="50.1" customHeight="1" x14ac:dyDescent="0.25">
      <c r="A40" s="172"/>
      <c r="B40" s="169" t="s">
        <v>100</v>
      </c>
      <c r="C40" s="173" t="s">
        <v>123</v>
      </c>
      <c r="D40" s="169" t="s">
        <v>124</v>
      </c>
      <c r="E40" s="169" t="s">
        <v>92</v>
      </c>
      <c r="F40" s="170">
        <v>1</v>
      </c>
      <c r="G40" s="171"/>
      <c r="H40" s="171"/>
      <c r="I40" s="171">
        <f t="shared" si="4"/>
        <v>0</v>
      </c>
      <c r="J40" s="169">
        <f t="shared" si="5"/>
        <v>267.76</v>
      </c>
      <c r="K40" s="1">
        <f t="shared" si="6"/>
        <v>0</v>
      </c>
      <c r="L40" s="1">
        <f t="shared" si="7"/>
        <v>0</v>
      </c>
      <c r="M40" s="1"/>
      <c r="N40" s="1">
        <v>267.76</v>
      </c>
      <c r="O40" s="1"/>
      <c r="P40" s="161"/>
      <c r="Q40" s="174"/>
      <c r="R40" s="174"/>
      <c r="S40" s="150"/>
      <c r="V40" s="175"/>
      <c r="Z40">
        <v>0</v>
      </c>
    </row>
    <row r="41" spans="1:26" ht="50.1" customHeight="1" x14ac:dyDescent="0.25">
      <c r="A41" s="172"/>
      <c r="B41" s="169" t="s">
        <v>100</v>
      </c>
      <c r="C41" s="173" t="s">
        <v>125</v>
      </c>
      <c r="D41" s="169" t="s">
        <v>126</v>
      </c>
      <c r="E41" s="169" t="s">
        <v>92</v>
      </c>
      <c r="F41" s="170">
        <v>1</v>
      </c>
      <c r="G41" s="171"/>
      <c r="H41" s="171"/>
      <c r="I41" s="171">
        <f t="shared" si="4"/>
        <v>0</v>
      </c>
      <c r="J41" s="169">
        <f t="shared" si="5"/>
        <v>619.95000000000005</v>
      </c>
      <c r="K41" s="1">
        <f t="shared" si="6"/>
        <v>0</v>
      </c>
      <c r="L41" s="1">
        <f t="shared" si="7"/>
        <v>0</v>
      </c>
      <c r="M41" s="1"/>
      <c r="N41" s="1">
        <v>619.95000000000005</v>
      </c>
      <c r="O41" s="1"/>
      <c r="P41" s="161"/>
      <c r="Q41" s="174"/>
      <c r="R41" s="174"/>
      <c r="S41" s="150"/>
      <c r="V41" s="175"/>
      <c r="Z41">
        <v>0</v>
      </c>
    </row>
    <row r="42" spans="1:26" ht="50.1" customHeight="1" x14ac:dyDescent="0.25">
      <c r="A42" s="172"/>
      <c r="B42" s="169" t="s">
        <v>100</v>
      </c>
      <c r="C42" s="173" t="s">
        <v>127</v>
      </c>
      <c r="D42" s="169" t="s">
        <v>128</v>
      </c>
      <c r="E42" s="169" t="s">
        <v>92</v>
      </c>
      <c r="F42" s="170">
        <v>30</v>
      </c>
      <c r="G42" s="171"/>
      <c r="H42" s="171"/>
      <c r="I42" s="171">
        <f t="shared" si="4"/>
        <v>0</v>
      </c>
      <c r="J42" s="169">
        <f t="shared" si="5"/>
        <v>921.6</v>
      </c>
      <c r="K42" s="1">
        <f t="shared" si="6"/>
        <v>0</v>
      </c>
      <c r="L42" s="1">
        <f t="shared" si="7"/>
        <v>0</v>
      </c>
      <c r="M42" s="1"/>
      <c r="N42" s="1">
        <v>30.72</v>
      </c>
      <c r="O42" s="1"/>
      <c r="P42" s="161"/>
      <c r="Q42" s="174"/>
      <c r="R42" s="174"/>
      <c r="S42" s="150"/>
      <c r="V42" s="175"/>
      <c r="Z42">
        <v>0</v>
      </c>
    </row>
    <row r="43" spans="1:26" x14ac:dyDescent="0.25">
      <c r="A43" s="150"/>
      <c r="B43" s="150"/>
      <c r="C43" s="150"/>
      <c r="D43" s="150" t="s">
        <v>71</v>
      </c>
      <c r="E43" s="150"/>
      <c r="F43" s="168"/>
      <c r="G43" s="153"/>
      <c r="H43" s="153"/>
      <c r="I43" s="153">
        <f>ROUND((SUM(I35:I42))/1,2)</f>
        <v>0</v>
      </c>
      <c r="J43" s="150"/>
      <c r="K43" s="150"/>
      <c r="L43" s="150">
        <f>ROUND((SUM(L35:L42))/1,2)</f>
        <v>0</v>
      </c>
      <c r="M43" s="150">
        <f>ROUND((SUM(M35:M42))/1,2)</f>
        <v>0</v>
      </c>
      <c r="N43" s="150"/>
      <c r="O43" s="150"/>
      <c r="P43" s="176"/>
      <c r="S43" s="168">
        <f>ROUND((SUM(S35:S42))/1,2)</f>
        <v>0</v>
      </c>
      <c r="V43">
        <f>ROUND((SUM(V35:V42))/1,2)</f>
        <v>0</v>
      </c>
    </row>
    <row r="44" spans="1:26" x14ac:dyDescent="0.25">
      <c r="A44" s="1"/>
      <c r="B44" s="1"/>
      <c r="C44" s="1"/>
      <c r="D44" s="1"/>
      <c r="E44" s="1"/>
      <c r="F44" s="161"/>
      <c r="G44" s="143"/>
      <c r="H44" s="143"/>
      <c r="I44" s="143"/>
      <c r="J44" s="1"/>
      <c r="K44" s="1"/>
      <c r="L44" s="1"/>
      <c r="M44" s="1"/>
      <c r="N44" s="1"/>
      <c r="O44" s="1"/>
      <c r="P44" s="1"/>
      <c r="S44" s="1"/>
    </row>
    <row r="45" spans="1:26" x14ac:dyDescent="0.25">
      <c r="A45" s="150"/>
      <c r="B45" s="150"/>
      <c r="C45" s="150"/>
      <c r="D45" s="2" t="s">
        <v>70</v>
      </c>
      <c r="E45" s="150"/>
      <c r="F45" s="168"/>
      <c r="G45" s="153"/>
      <c r="H45" s="153">
        <f>ROUND((SUM(M34:M44))/2,2)</f>
        <v>0</v>
      </c>
      <c r="I45" s="153">
        <f>ROUND((SUM(I34:I44))/2,2)</f>
        <v>0</v>
      </c>
      <c r="J45" s="150"/>
      <c r="K45" s="150"/>
      <c r="L45" s="150">
        <f>ROUND((SUM(L34:L44))/2,2)</f>
        <v>0</v>
      </c>
      <c r="M45" s="150">
        <f>ROUND((SUM(M34:M44))/2,2)</f>
        <v>0</v>
      </c>
      <c r="N45" s="150"/>
      <c r="O45" s="150"/>
      <c r="P45" s="176"/>
      <c r="S45" s="176">
        <f>ROUND((SUM(S34:S44))/2,2)</f>
        <v>0</v>
      </c>
      <c r="V45">
        <f>ROUND((SUM(V34:V44))/2,2)</f>
        <v>0</v>
      </c>
    </row>
    <row r="46" spans="1:26" x14ac:dyDescent="0.25">
      <c r="A46" s="177"/>
      <c r="B46" s="177"/>
      <c r="C46" s="177"/>
      <c r="D46" s="177" t="s">
        <v>72</v>
      </c>
      <c r="E46" s="177"/>
      <c r="F46" s="178"/>
      <c r="G46" s="179"/>
      <c r="H46" s="179">
        <f>ROUND((SUM(M9:M45))/3,2)</f>
        <v>0</v>
      </c>
      <c r="I46" s="179">
        <f>ROUND((SUM(I9:I45))/3,2)</f>
        <v>0</v>
      </c>
      <c r="J46" s="177"/>
      <c r="K46" s="177">
        <f>ROUND((SUM(K9:K45))/3,2)</f>
        <v>0</v>
      </c>
      <c r="L46" s="177">
        <f>ROUND((SUM(L9:L45))/3,2)</f>
        <v>0</v>
      </c>
      <c r="M46" s="177">
        <f>ROUND((SUM(M9:M45))/3,2)</f>
        <v>0</v>
      </c>
      <c r="N46" s="177"/>
      <c r="O46" s="177"/>
      <c r="P46" s="178"/>
      <c r="Q46" s="180"/>
      <c r="R46" s="180"/>
      <c r="S46" s="178">
        <f>ROUND((SUM(S9:S45))/3,2)</f>
        <v>5.58</v>
      </c>
      <c r="T46" s="180"/>
      <c r="U46" s="180"/>
      <c r="V46" s="180">
        <f>ROUND((SUM(V9:V45))/3,2)</f>
        <v>0</v>
      </c>
      <c r="Z46">
        <f>(SUM(Z9:Z45))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Oplotenie a spevnená plocha / Oplotenie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5" t="s">
        <v>1</v>
      </c>
      <c r="C2" s="206"/>
      <c r="D2" s="206"/>
      <c r="E2" s="206"/>
      <c r="F2" s="206"/>
      <c r="G2" s="206"/>
      <c r="H2" s="206"/>
      <c r="I2" s="206"/>
      <c r="J2" s="207"/>
    </row>
    <row r="3" spans="1:23" ht="18" customHeight="1" x14ac:dyDescent="0.25">
      <c r="A3" s="11"/>
      <c r="B3" s="34" t="s">
        <v>129</v>
      </c>
      <c r="C3" s="35"/>
      <c r="D3" s="36"/>
      <c r="E3" s="36"/>
      <c r="F3" s="36"/>
      <c r="G3" s="16"/>
      <c r="H3" s="16"/>
      <c r="I3" s="37" t="s">
        <v>15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17</v>
      </c>
      <c r="J4" s="30"/>
    </row>
    <row r="5" spans="1:23" ht="18" customHeight="1" thickBot="1" x14ac:dyDescent="0.3">
      <c r="A5" s="11"/>
      <c r="B5" s="38" t="s">
        <v>18</v>
      </c>
      <c r="C5" s="19"/>
      <c r="D5" s="16"/>
      <c r="E5" s="16"/>
      <c r="F5" s="39" t="s">
        <v>19</v>
      </c>
      <c r="G5" s="16"/>
      <c r="H5" s="16"/>
      <c r="I5" s="37" t="s">
        <v>20</v>
      </c>
      <c r="J5" s="40" t="s">
        <v>21</v>
      </c>
    </row>
    <row r="6" spans="1:23" ht="20.100000000000001" customHeight="1" thickTop="1" x14ac:dyDescent="0.25">
      <c r="A6" s="11"/>
      <c r="B6" s="199" t="s">
        <v>22</v>
      </c>
      <c r="C6" s="200"/>
      <c r="D6" s="200"/>
      <c r="E6" s="200"/>
      <c r="F6" s="200"/>
      <c r="G6" s="200"/>
      <c r="H6" s="200"/>
      <c r="I6" s="200"/>
      <c r="J6" s="201"/>
    </row>
    <row r="7" spans="1:23" ht="18" customHeight="1" x14ac:dyDescent="0.25">
      <c r="A7" s="11"/>
      <c r="B7" s="49" t="s">
        <v>25</v>
      </c>
      <c r="C7" s="42"/>
      <c r="D7" s="17"/>
      <c r="E7" s="17"/>
      <c r="F7" s="17"/>
      <c r="G7" s="50" t="s">
        <v>26</v>
      </c>
      <c r="H7" s="17"/>
      <c r="I7" s="28"/>
      <c r="J7" s="43"/>
    </row>
    <row r="8" spans="1:23" ht="20.100000000000001" customHeight="1" x14ac:dyDescent="0.25">
      <c r="A8" s="11"/>
      <c r="B8" s="202" t="s">
        <v>23</v>
      </c>
      <c r="C8" s="203"/>
      <c r="D8" s="203"/>
      <c r="E8" s="203"/>
      <c r="F8" s="203"/>
      <c r="G8" s="203"/>
      <c r="H8" s="203"/>
      <c r="I8" s="203"/>
      <c r="J8" s="204"/>
    </row>
    <row r="9" spans="1:23" ht="18" customHeight="1" x14ac:dyDescent="0.25">
      <c r="A9" s="11"/>
      <c r="B9" s="38" t="s">
        <v>25</v>
      </c>
      <c r="C9" s="19"/>
      <c r="D9" s="16"/>
      <c r="E9" s="16"/>
      <c r="F9" s="16"/>
      <c r="G9" s="39" t="s">
        <v>26</v>
      </c>
      <c r="H9" s="16"/>
      <c r="I9" s="27"/>
      <c r="J9" s="30"/>
    </row>
    <row r="10" spans="1:23" ht="20.100000000000001" customHeight="1" x14ac:dyDescent="0.25">
      <c r="A10" s="11"/>
      <c r="B10" s="202" t="s">
        <v>24</v>
      </c>
      <c r="C10" s="203"/>
      <c r="D10" s="203"/>
      <c r="E10" s="203"/>
      <c r="F10" s="203"/>
      <c r="G10" s="203"/>
      <c r="H10" s="203"/>
      <c r="I10" s="203"/>
      <c r="J10" s="204"/>
    </row>
    <row r="11" spans="1:23" ht="18" customHeight="1" thickBot="1" x14ac:dyDescent="0.3">
      <c r="A11" s="11"/>
      <c r="B11" s="38" t="s">
        <v>25</v>
      </c>
      <c r="C11" s="19"/>
      <c r="D11" s="16"/>
      <c r="E11" s="16"/>
      <c r="F11" s="16"/>
      <c r="G11" s="39" t="s">
        <v>26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27</v>
      </c>
      <c r="C15" s="84" t="s">
        <v>6</v>
      </c>
      <c r="D15" s="84" t="s">
        <v>54</v>
      </c>
      <c r="E15" s="85" t="s">
        <v>55</v>
      </c>
      <c r="F15" s="97" t="s">
        <v>56</v>
      </c>
      <c r="G15" s="51" t="s">
        <v>32</v>
      </c>
      <c r="H15" s="54" t="s">
        <v>33</v>
      </c>
      <c r="I15" s="26"/>
      <c r="J15" s="48"/>
    </row>
    <row r="16" spans="1:23" ht="18" customHeight="1" x14ac:dyDescent="0.25">
      <c r="A16" s="11"/>
      <c r="B16" s="86">
        <v>1</v>
      </c>
      <c r="C16" s="87" t="s">
        <v>28</v>
      </c>
      <c r="D16" s="88">
        <f>'Rekap 14422'!B14</f>
        <v>0</v>
      </c>
      <c r="E16" s="89">
        <f>'Rekap 14422'!C14</f>
        <v>0</v>
      </c>
      <c r="F16" s="98">
        <f>'Rekap 14422'!D14</f>
        <v>0</v>
      </c>
      <c r="G16" s="52">
        <v>6</v>
      </c>
      <c r="H16" s="107" t="s">
        <v>34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29</v>
      </c>
      <c r="D17" s="70"/>
      <c r="E17" s="68"/>
      <c r="F17" s="73"/>
      <c r="G17" s="53">
        <v>7</v>
      </c>
      <c r="H17" s="108" t="s">
        <v>35</v>
      </c>
      <c r="I17" s="121"/>
      <c r="J17" s="119">
        <f>'SO 14422'!Z30</f>
        <v>0</v>
      </c>
    </row>
    <row r="18" spans="1:26" ht="18" customHeight="1" x14ac:dyDescent="0.25">
      <c r="A18" s="11"/>
      <c r="B18" s="60">
        <v>3</v>
      </c>
      <c r="C18" s="64" t="s">
        <v>30</v>
      </c>
      <c r="D18" s="71"/>
      <c r="E18" s="69"/>
      <c r="F18" s="74"/>
      <c r="G18" s="53">
        <v>8</v>
      </c>
      <c r="H18" s="108" t="s">
        <v>36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31</v>
      </c>
      <c r="D20" s="72"/>
      <c r="E20" s="92"/>
      <c r="F20" s="99">
        <f>SUM(F16:F19)</f>
        <v>0</v>
      </c>
      <c r="G20" s="53">
        <v>10</v>
      </c>
      <c r="H20" s="108" t="s">
        <v>31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44</v>
      </c>
      <c r="C21" s="61" t="s">
        <v>7</v>
      </c>
      <c r="D21" s="67"/>
      <c r="E21" s="18"/>
      <c r="F21" s="90"/>
      <c r="G21" s="57" t="s">
        <v>50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45</v>
      </c>
      <c r="D22" s="79"/>
      <c r="E22" s="81" t="s">
        <v>48</v>
      </c>
      <c r="F22" s="73">
        <f>((F16*U22*0)+(F17*V22*0)+(F18*W22*0))/100</f>
        <v>0</v>
      </c>
      <c r="G22" s="52">
        <v>16</v>
      </c>
      <c r="H22" s="107" t="s">
        <v>51</v>
      </c>
      <c r="I22" s="122" t="s">
        <v>48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46</v>
      </c>
      <c r="D23" s="58"/>
      <c r="E23" s="81" t="s">
        <v>49</v>
      </c>
      <c r="F23" s="74">
        <f>((F16*U23*0)+(F17*V23*0)+(F18*W23*0))/100</f>
        <v>0</v>
      </c>
      <c r="G23" s="53">
        <v>17</v>
      </c>
      <c r="H23" s="108" t="s">
        <v>52</v>
      </c>
      <c r="I23" s="122" t="s">
        <v>48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47</v>
      </c>
      <c r="D24" s="58"/>
      <c r="E24" s="81" t="s">
        <v>48</v>
      </c>
      <c r="F24" s="74">
        <f>((F16*U24*0)+(F17*V24*0)+(F18*W24*0))/100</f>
        <v>0</v>
      </c>
      <c r="G24" s="53">
        <v>18</v>
      </c>
      <c r="H24" s="108" t="s">
        <v>53</v>
      </c>
      <c r="I24" s="122" t="s">
        <v>49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31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59</v>
      </c>
      <c r="D27" s="128"/>
      <c r="E27" s="94"/>
      <c r="F27" s="29"/>
      <c r="G27" s="101" t="s">
        <v>37</v>
      </c>
      <c r="H27" s="96" t="s">
        <v>38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39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40</v>
      </c>
      <c r="I29" s="115">
        <f>J28-SUM('SO 14422'!K9:'SO 14422'!K29)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41</v>
      </c>
      <c r="I30" s="81">
        <f>SUM('SO 14422'!K9:'SO 14422'!K29)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42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43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57</v>
      </c>
      <c r="E33" s="15"/>
      <c r="F33" s="95"/>
      <c r="G33" s="103">
        <v>26</v>
      </c>
      <c r="H33" s="134" t="s">
        <v>58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8" t="s">
        <v>22</v>
      </c>
      <c r="B1" s="209"/>
      <c r="C1" s="209"/>
      <c r="D1" s="210"/>
      <c r="E1" s="138" t="s">
        <v>19</v>
      </c>
      <c r="F1" s="137"/>
      <c r="W1">
        <v>30.126000000000001</v>
      </c>
    </row>
    <row r="2" spans="1:26" ht="20.100000000000001" customHeight="1" x14ac:dyDescent="0.25">
      <c r="A2" s="208" t="s">
        <v>23</v>
      </c>
      <c r="B2" s="209"/>
      <c r="C2" s="209"/>
      <c r="D2" s="210"/>
      <c r="E2" s="138" t="s">
        <v>17</v>
      </c>
      <c r="F2" s="137"/>
    </row>
    <row r="3" spans="1:26" ht="20.100000000000001" customHeight="1" x14ac:dyDescent="0.25">
      <c r="A3" s="208" t="s">
        <v>24</v>
      </c>
      <c r="B3" s="209"/>
      <c r="C3" s="209"/>
      <c r="D3" s="210"/>
      <c r="E3" s="138" t="s">
        <v>63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129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64</v>
      </c>
      <c r="B8" s="136"/>
      <c r="C8" s="136"/>
      <c r="D8" s="136"/>
      <c r="E8" s="136"/>
      <c r="F8" s="136"/>
    </row>
    <row r="9" spans="1:26" x14ac:dyDescent="0.25">
      <c r="A9" s="141" t="s">
        <v>60</v>
      </c>
      <c r="B9" s="141" t="s">
        <v>54</v>
      </c>
      <c r="C9" s="141" t="s">
        <v>55</v>
      </c>
      <c r="D9" s="141" t="s">
        <v>31</v>
      </c>
      <c r="E9" s="141" t="s">
        <v>61</v>
      </c>
      <c r="F9" s="141" t="s">
        <v>62</v>
      </c>
    </row>
    <row r="10" spans="1:26" x14ac:dyDescent="0.25">
      <c r="A10" s="148" t="s">
        <v>65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66</v>
      </c>
      <c r="B11" s="151">
        <f>'SO 14422'!L14</f>
        <v>0</v>
      </c>
      <c r="C11" s="151">
        <f>'SO 14422'!M14</f>
        <v>0</v>
      </c>
      <c r="D11" s="151">
        <f>'SO 14422'!I14</f>
        <v>0</v>
      </c>
      <c r="E11" s="152">
        <f>'SO 14422'!P14</f>
        <v>0</v>
      </c>
      <c r="F11" s="152">
        <f>'SO 14422'!S14</f>
        <v>0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130</v>
      </c>
      <c r="B12" s="151">
        <f>'SO 14422'!L23</f>
        <v>0</v>
      </c>
      <c r="C12" s="151">
        <f>'SO 14422'!M23</f>
        <v>0</v>
      </c>
      <c r="D12" s="151">
        <f>'SO 14422'!I23</f>
        <v>0</v>
      </c>
      <c r="E12" s="152">
        <f>'SO 14422'!P23</f>
        <v>0</v>
      </c>
      <c r="F12" s="152">
        <f>'SO 14422'!S23</f>
        <v>0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69</v>
      </c>
      <c r="B13" s="151">
        <f>'SO 14422'!L27</f>
        <v>0</v>
      </c>
      <c r="C13" s="151">
        <f>'SO 14422'!M27</f>
        <v>0</v>
      </c>
      <c r="D13" s="151">
        <f>'SO 14422'!I27</f>
        <v>0</v>
      </c>
      <c r="E13" s="152">
        <f>'SO 14422'!P27</f>
        <v>0</v>
      </c>
      <c r="F13" s="152">
        <f>'SO 14422'!S27</f>
        <v>0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2" t="s">
        <v>65</v>
      </c>
      <c r="B14" s="153">
        <f>'SO 14422'!L29</f>
        <v>0</v>
      </c>
      <c r="C14" s="153">
        <f>'SO 14422'!M29</f>
        <v>0</v>
      </c>
      <c r="D14" s="153">
        <f>'SO 14422'!I29</f>
        <v>0</v>
      </c>
      <c r="E14" s="154">
        <f>'SO 14422'!S29</f>
        <v>0</v>
      </c>
      <c r="F14" s="154">
        <f>'SO 14422'!V29</f>
        <v>0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1"/>
      <c r="B15" s="143"/>
      <c r="C15" s="143"/>
      <c r="D15" s="143"/>
      <c r="E15" s="142"/>
      <c r="F15" s="142"/>
    </row>
    <row r="16" spans="1:26" x14ac:dyDescent="0.25">
      <c r="A16" s="2" t="s">
        <v>72</v>
      </c>
      <c r="B16" s="153">
        <f>'SO 14422'!L30</f>
        <v>0</v>
      </c>
      <c r="C16" s="153">
        <f>'SO 14422'!M30</f>
        <v>0</v>
      </c>
      <c r="D16" s="153">
        <f>'SO 14422'!I30</f>
        <v>0</v>
      </c>
      <c r="E16" s="154">
        <f>'SO 14422'!S30</f>
        <v>0</v>
      </c>
      <c r="F16" s="154">
        <f>'SO 14422'!V30</f>
        <v>0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6" x14ac:dyDescent="0.25">
      <c r="A17" s="1"/>
      <c r="B17" s="143"/>
      <c r="C17" s="143"/>
      <c r="D17" s="143"/>
      <c r="E17" s="142"/>
      <c r="F17" s="142"/>
    </row>
    <row r="18" spans="1:6" x14ac:dyDescent="0.25">
      <c r="A18" s="1"/>
      <c r="B18" s="143"/>
      <c r="C18" s="143"/>
      <c r="D18" s="143"/>
      <c r="E18" s="142"/>
      <c r="F18" s="142"/>
    </row>
    <row r="19" spans="1:6" x14ac:dyDescent="0.25">
      <c r="A19" s="1"/>
      <c r="B19" s="143"/>
      <c r="C19" s="143"/>
      <c r="D19" s="143"/>
      <c r="E19" s="142"/>
      <c r="F19" s="142"/>
    </row>
    <row r="20" spans="1:6" x14ac:dyDescent="0.25">
      <c r="A20" s="1"/>
      <c r="B20" s="143"/>
      <c r="C20" s="143"/>
      <c r="D20" s="143"/>
      <c r="E20" s="142"/>
      <c r="F20" s="142"/>
    </row>
    <row r="21" spans="1:6" x14ac:dyDescent="0.25">
      <c r="A21" s="1"/>
      <c r="B21" s="143"/>
      <c r="C21" s="143"/>
      <c r="D21" s="143"/>
      <c r="E21" s="142"/>
      <c r="F21" s="142"/>
    </row>
    <row r="22" spans="1:6" x14ac:dyDescent="0.25">
      <c r="A22" s="1"/>
      <c r="B22" s="143"/>
      <c r="C22" s="143"/>
      <c r="D22" s="143"/>
      <c r="E22" s="142"/>
      <c r="F22" s="142"/>
    </row>
    <row r="23" spans="1:6" x14ac:dyDescent="0.25">
      <c r="A23" s="1"/>
      <c r="B23" s="143"/>
      <c r="C23" s="143"/>
      <c r="D23" s="143"/>
      <c r="E23" s="142"/>
      <c r="F23" s="142"/>
    </row>
    <row r="24" spans="1:6" x14ac:dyDescent="0.25">
      <c r="A24" s="1"/>
      <c r="B24" s="143"/>
      <c r="C24" s="143"/>
      <c r="D24" s="143"/>
      <c r="E24" s="142"/>
      <c r="F24" s="142"/>
    </row>
    <row r="25" spans="1:6" x14ac:dyDescent="0.25">
      <c r="A25" s="1"/>
      <c r="B25" s="143"/>
      <c r="C25" s="143"/>
      <c r="D25" s="143"/>
      <c r="E25" s="142"/>
      <c r="F25" s="142"/>
    </row>
    <row r="26" spans="1:6" x14ac:dyDescent="0.25">
      <c r="A26" s="1"/>
      <c r="B26" s="143"/>
      <c r="C26" s="143"/>
      <c r="D26" s="143"/>
      <c r="E26" s="142"/>
      <c r="F26" s="142"/>
    </row>
    <row r="27" spans="1:6" x14ac:dyDescent="0.25">
      <c r="A27" s="1"/>
      <c r="B27" s="143"/>
      <c r="C27" s="143"/>
      <c r="D27" s="143"/>
      <c r="E27" s="142"/>
      <c r="F27" s="142"/>
    </row>
    <row r="28" spans="1:6" x14ac:dyDescent="0.25">
      <c r="A28" s="1"/>
      <c r="B28" s="143"/>
      <c r="C28" s="143"/>
      <c r="D28" s="143"/>
      <c r="E28" s="142"/>
      <c r="F28" s="142"/>
    </row>
    <row r="29" spans="1:6" x14ac:dyDescent="0.25">
      <c r="A29" s="1"/>
      <c r="B29" s="143"/>
      <c r="C29" s="143"/>
      <c r="D29" s="143"/>
      <c r="E29" s="142"/>
      <c r="F29" s="142"/>
    </row>
    <row r="30" spans="1:6" x14ac:dyDescent="0.25">
      <c r="A30" s="1"/>
      <c r="B30" s="143"/>
      <c r="C30" s="143"/>
      <c r="D30" s="143"/>
      <c r="E30" s="142"/>
      <c r="F30" s="142"/>
    </row>
    <row r="31" spans="1:6" x14ac:dyDescent="0.25">
      <c r="A31" s="1"/>
      <c r="B31" s="143"/>
      <c r="C31" s="143"/>
      <c r="D31" s="143"/>
      <c r="E31" s="142"/>
      <c r="F31" s="142"/>
    </row>
    <row r="32" spans="1: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workbookViewId="0">
      <pane ySplit="8" topLeftCell="A9" activePane="bottomLeft" state="frozen"/>
      <selection pane="bottomLeft" activeCell="G26" sqref="G11:G26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1" t="s">
        <v>22</v>
      </c>
      <c r="C1" s="212"/>
      <c r="D1" s="212"/>
      <c r="E1" s="212"/>
      <c r="F1" s="212"/>
      <c r="G1" s="212"/>
      <c r="H1" s="213"/>
      <c r="I1" s="160" t="s">
        <v>19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1" t="s">
        <v>23</v>
      </c>
      <c r="C2" s="212"/>
      <c r="D2" s="212"/>
      <c r="E2" s="212"/>
      <c r="F2" s="212"/>
      <c r="G2" s="212"/>
      <c r="H2" s="213"/>
      <c r="I2" s="160" t="s">
        <v>17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1" t="s">
        <v>24</v>
      </c>
      <c r="C3" s="212"/>
      <c r="D3" s="212"/>
      <c r="E3" s="212"/>
      <c r="F3" s="212"/>
      <c r="G3" s="212"/>
      <c r="H3" s="213"/>
      <c r="I3" s="160" t="s">
        <v>63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84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129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64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73</v>
      </c>
      <c r="B8" s="162" t="s">
        <v>74</v>
      </c>
      <c r="C8" s="162" t="s">
        <v>75</v>
      </c>
      <c r="D8" s="162" t="s">
        <v>76</v>
      </c>
      <c r="E8" s="162" t="s">
        <v>77</v>
      </c>
      <c r="F8" s="162" t="s">
        <v>78</v>
      </c>
      <c r="G8" s="162" t="s">
        <v>79</v>
      </c>
      <c r="H8" s="162" t="s">
        <v>55</v>
      </c>
      <c r="I8" s="162" t="s">
        <v>80</v>
      </c>
      <c r="J8" s="162"/>
      <c r="K8" s="162"/>
      <c r="L8" s="162"/>
      <c r="M8" s="162"/>
      <c r="N8" s="162"/>
      <c r="O8" s="162"/>
      <c r="P8" s="162" t="s">
        <v>81</v>
      </c>
      <c r="Q8" s="156"/>
      <c r="R8" s="156"/>
      <c r="S8" s="162" t="s">
        <v>82</v>
      </c>
      <c r="T8" s="158"/>
      <c r="U8" s="158"/>
      <c r="V8" s="164" t="s">
        <v>83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65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66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/>
      <c r="B11" s="169" t="s">
        <v>85</v>
      </c>
      <c r="C11" s="173" t="s">
        <v>131</v>
      </c>
      <c r="D11" s="169" t="s">
        <v>132</v>
      </c>
      <c r="E11" s="169" t="s">
        <v>88</v>
      </c>
      <c r="F11" s="170">
        <v>14.567</v>
      </c>
      <c r="G11" s="171"/>
      <c r="H11" s="171"/>
      <c r="I11" s="171">
        <f>ROUND(F11*(G11+H11),2)</f>
        <v>0</v>
      </c>
      <c r="J11" s="169">
        <f>ROUND(F11*(N11),2)</f>
        <v>393.89</v>
      </c>
      <c r="K11" s="1">
        <f>ROUND(F11*(O11),2)</f>
        <v>0</v>
      </c>
      <c r="L11" s="1">
        <f>ROUND(F11*(G11),2)</f>
        <v>0</v>
      </c>
      <c r="M11" s="1"/>
      <c r="N11" s="1">
        <v>27.04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/>
      <c r="B12" s="169" t="s">
        <v>85</v>
      </c>
      <c r="C12" s="173" t="s">
        <v>133</v>
      </c>
      <c r="D12" s="169" t="s">
        <v>134</v>
      </c>
      <c r="E12" s="169" t="s">
        <v>88</v>
      </c>
      <c r="F12" s="170">
        <v>9.7110000000000003</v>
      </c>
      <c r="G12" s="171"/>
      <c r="H12" s="171"/>
      <c r="I12" s="171">
        <f>ROUND(F12*(G12+H12),2)</f>
        <v>0</v>
      </c>
      <c r="J12" s="169">
        <f>ROUND(F12*(N12),2)</f>
        <v>20</v>
      </c>
      <c r="K12" s="1">
        <f>ROUND(F12*(O12),2)</f>
        <v>0</v>
      </c>
      <c r="L12" s="1">
        <f>ROUND(F12*(G12),2)</f>
        <v>0</v>
      </c>
      <c r="M12" s="1"/>
      <c r="N12" s="1">
        <v>2.06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/>
      <c r="B13" s="169" t="s">
        <v>89</v>
      </c>
      <c r="C13" s="173" t="s">
        <v>135</v>
      </c>
      <c r="D13" s="169" t="s">
        <v>136</v>
      </c>
      <c r="E13" s="169" t="s">
        <v>137</v>
      </c>
      <c r="F13" s="170">
        <v>97.111999999999995</v>
      </c>
      <c r="G13" s="171"/>
      <c r="H13" s="171"/>
      <c r="I13" s="171">
        <f>ROUND(F13*(G13+H13),2)</f>
        <v>0</v>
      </c>
      <c r="J13" s="169">
        <f>ROUND(F13*(N13),2)</f>
        <v>169.95</v>
      </c>
      <c r="K13" s="1">
        <f>ROUND(F13*(O13),2)</f>
        <v>0</v>
      </c>
      <c r="L13" s="1">
        <f>ROUND(F13*(G13),2)</f>
        <v>0</v>
      </c>
      <c r="M13" s="1"/>
      <c r="N13" s="1">
        <v>1.75</v>
      </c>
      <c r="O13" s="1"/>
      <c r="P13" s="161"/>
      <c r="Q13" s="174"/>
      <c r="R13" s="174"/>
      <c r="S13" s="150"/>
      <c r="V13" s="175"/>
      <c r="Z13">
        <v>0</v>
      </c>
    </row>
    <row r="14" spans="1:26" x14ac:dyDescent="0.25">
      <c r="A14" s="150"/>
      <c r="B14" s="150"/>
      <c r="C14" s="150"/>
      <c r="D14" s="150" t="s">
        <v>66</v>
      </c>
      <c r="E14" s="150"/>
      <c r="F14" s="168"/>
      <c r="G14" s="153"/>
      <c r="H14" s="153">
        <f>ROUND((SUM(M10:M13))/1,2)</f>
        <v>0</v>
      </c>
      <c r="I14" s="153">
        <f>ROUND((SUM(I10:I13))/1,2)</f>
        <v>0</v>
      </c>
      <c r="J14" s="150"/>
      <c r="K14" s="150"/>
      <c r="L14" s="150">
        <f>ROUND((SUM(L10:L13))/1,2)</f>
        <v>0</v>
      </c>
      <c r="M14" s="150">
        <f>ROUND((SUM(M10:M13))/1,2)</f>
        <v>0</v>
      </c>
      <c r="N14" s="150"/>
      <c r="O14" s="150"/>
      <c r="P14" s="176">
        <f>ROUND((SUM(P10:P13))/1,2)</f>
        <v>0</v>
      </c>
      <c r="Q14" s="147"/>
      <c r="R14" s="147"/>
      <c r="S14" s="176">
        <f>ROUND((SUM(S10:S13))/1,2)</f>
        <v>0</v>
      </c>
      <c r="T14" s="147"/>
      <c r="U14" s="147"/>
      <c r="V14" s="147"/>
      <c r="W14" s="147"/>
      <c r="X14" s="147"/>
      <c r="Y14" s="147"/>
      <c r="Z14" s="147"/>
    </row>
    <row r="15" spans="1:26" x14ac:dyDescent="0.25">
      <c r="A15" s="1"/>
      <c r="B15" s="1"/>
      <c r="C15" s="1"/>
      <c r="D15" s="1"/>
      <c r="E15" s="1"/>
      <c r="F15" s="161"/>
      <c r="G15" s="143"/>
      <c r="H15" s="143"/>
      <c r="I15" s="143"/>
      <c r="J15" s="1"/>
      <c r="K15" s="1"/>
      <c r="L15" s="1"/>
      <c r="M15" s="1"/>
      <c r="N15" s="1"/>
      <c r="O15" s="1"/>
      <c r="P15" s="1"/>
      <c r="S15" s="1"/>
    </row>
    <row r="16" spans="1:26" x14ac:dyDescent="0.25">
      <c r="A16" s="150"/>
      <c r="B16" s="150"/>
      <c r="C16" s="150"/>
      <c r="D16" s="150" t="s">
        <v>130</v>
      </c>
      <c r="E16" s="150"/>
      <c r="F16" s="168"/>
      <c r="G16" s="151"/>
      <c r="H16" s="151"/>
      <c r="I16" s="151"/>
      <c r="J16" s="150"/>
      <c r="K16" s="150"/>
      <c r="L16" s="150"/>
      <c r="M16" s="150"/>
      <c r="N16" s="150"/>
      <c r="O16" s="150"/>
      <c r="P16" s="150"/>
      <c r="Q16" s="147"/>
      <c r="R16" s="147"/>
      <c r="S16" s="150"/>
      <c r="T16" s="147"/>
      <c r="U16" s="147"/>
      <c r="V16" s="147"/>
      <c r="W16" s="147"/>
      <c r="X16" s="147"/>
      <c r="Y16" s="147"/>
      <c r="Z16" s="147"/>
    </row>
    <row r="17" spans="1:26" ht="24.95" customHeight="1" x14ac:dyDescent="0.25">
      <c r="A17" s="172"/>
      <c r="B17" s="169" t="s">
        <v>89</v>
      </c>
      <c r="C17" s="173" t="s">
        <v>138</v>
      </c>
      <c r="D17" s="169" t="s">
        <v>139</v>
      </c>
      <c r="E17" s="169" t="s">
        <v>118</v>
      </c>
      <c r="F17" s="170">
        <v>53.5</v>
      </c>
      <c r="G17" s="171"/>
      <c r="H17" s="171"/>
      <c r="I17" s="171">
        <f t="shared" ref="I17:I22" si="0">ROUND(F17*(G17+H17),2)</f>
        <v>0</v>
      </c>
      <c r="J17" s="169">
        <f t="shared" ref="J17:J22" si="1">ROUND(F17*(N17),2)</f>
        <v>852.79</v>
      </c>
      <c r="K17" s="1">
        <f t="shared" ref="K17:K22" si="2">ROUND(F17*(O17),2)</f>
        <v>0</v>
      </c>
      <c r="L17" s="1">
        <f t="shared" ref="L17:L22" si="3">ROUND(F17*(G17),2)</f>
        <v>0</v>
      </c>
      <c r="M17" s="1"/>
      <c r="N17" s="1">
        <v>15.94</v>
      </c>
      <c r="O17" s="1"/>
      <c r="P17" s="161"/>
      <c r="Q17" s="174"/>
      <c r="R17" s="174"/>
      <c r="S17" s="150"/>
      <c r="V17" s="175"/>
      <c r="Z17">
        <v>0</v>
      </c>
    </row>
    <row r="18" spans="1:26" ht="24.95" customHeight="1" x14ac:dyDescent="0.25">
      <c r="A18" s="172"/>
      <c r="B18" s="169" t="s">
        <v>89</v>
      </c>
      <c r="C18" s="173" t="s">
        <v>140</v>
      </c>
      <c r="D18" s="169" t="s">
        <v>141</v>
      </c>
      <c r="E18" s="169" t="s">
        <v>118</v>
      </c>
      <c r="F18" s="170">
        <v>98.1</v>
      </c>
      <c r="G18" s="171"/>
      <c r="H18" s="171"/>
      <c r="I18" s="171">
        <f t="shared" si="0"/>
        <v>0</v>
      </c>
      <c r="J18" s="169">
        <f t="shared" si="1"/>
        <v>1543.11</v>
      </c>
      <c r="K18" s="1">
        <f t="shared" si="2"/>
        <v>0</v>
      </c>
      <c r="L18" s="1">
        <f t="shared" si="3"/>
        <v>0</v>
      </c>
      <c r="M18" s="1"/>
      <c r="N18" s="1">
        <v>15.73</v>
      </c>
      <c r="O18" s="1"/>
      <c r="P18" s="161"/>
      <c r="Q18" s="174"/>
      <c r="R18" s="174"/>
      <c r="S18" s="150"/>
      <c r="V18" s="175"/>
      <c r="Z18">
        <v>0</v>
      </c>
    </row>
    <row r="19" spans="1:26" ht="24.95" customHeight="1" x14ac:dyDescent="0.25">
      <c r="A19" s="172"/>
      <c r="B19" s="169" t="s">
        <v>89</v>
      </c>
      <c r="C19" s="173" t="s">
        <v>142</v>
      </c>
      <c r="D19" s="169" t="s">
        <v>143</v>
      </c>
      <c r="E19" s="169" t="s">
        <v>118</v>
      </c>
      <c r="F19" s="170">
        <v>17.61</v>
      </c>
      <c r="G19" s="171"/>
      <c r="H19" s="171"/>
      <c r="I19" s="171">
        <f t="shared" si="0"/>
        <v>0</v>
      </c>
      <c r="J19" s="169">
        <f t="shared" si="1"/>
        <v>157.26</v>
      </c>
      <c r="K19" s="1">
        <f t="shared" si="2"/>
        <v>0</v>
      </c>
      <c r="L19" s="1">
        <f t="shared" si="3"/>
        <v>0</v>
      </c>
      <c r="M19" s="1"/>
      <c r="N19" s="1">
        <v>8.93</v>
      </c>
      <c r="O19" s="1"/>
      <c r="P19" s="161"/>
      <c r="Q19" s="174"/>
      <c r="R19" s="174"/>
      <c r="S19" s="150"/>
      <c r="V19" s="175"/>
      <c r="Z19">
        <v>0</v>
      </c>
    </row>
    <row r="20" spans="1:26" ht="24.95" customHeight="1" x14ac:dyDescent="0.25">
      <c r="A20" s="172"/>
      <c r="B20" s="169" t="s">
        <v>100</v>
      </c>
      <c r="C20" s="173" t="s">
        <v>144</v>
      </c>
      <c r="D20" s="169" t="s">
        <v>145</v>
      </c>
      <c r="E20" s="169" t="s">
        <v>92</v>
      </c>
      <c r="F20" s="170">
        <v>17.786100000000001</v>
      </c>
      <c r="G20" s="171"/>
      <c r="H20" s="171"/>
      <c r="I20" s="171">
        <f t="shared" si="0"/>
        <v>0</v>
      </c>
      <c r="J20" s="169">
        <f t="shared" si="1"/>
        <v>56.56</v>
      </c>
      <c r="K20" s="1">
        <f t="shared" si="2"/>
        <v>0</v>
      </c>
      <c r="L20" s="1">
        <f t="shared" si="3"/>
        <v>0</v>
      </c>
      <c r="M20" s="1"/>
      <c r="N20" s="1">
        <v>3.18</v>
      </c>
      <c r="O20" s="1"/>
      <c r="P20" s="161"/>
      <c r="Q20" s="174"/>
      <c r="R20" s="174"/>
      <c r="S20" s="150"/>
      <c r="V20" s="175"/>
      <c r="Z20">
        <v>0</v>
      </c>
    </row>
    <row r="21" spans="1:26" ht="24.95" customHeight="1" x14ac:dyDescent="0.25">
      <c r="A21" s="172"/>
      <c r="B21" s="169" t="s">
        <v>100</v>
      </c>
      <c r="C21" s="173" t="s">
        <v>146</v>
      </c>
      <c r="D21" s="169" t="s">
        <v>147</v>
      </c>
      <c r="E21" s="169" t="s">
        <v>92</v>
      </c>
      <c r="F21" s="170">
        <v>99.080999999999989</v>
      </c>
      <c r="G21" s="171"/>
      <c r="H21" s="171"/>
      <c r="I21" s="171">
        <f t="shared" si="0"/>
        <v>0</v>
      </c>
      <c r="J21" s="169">
        <f t="shared" si="1"/>
        <v>716.36</v>
      </c>
      <c r="K21" s="1">
        <f t="shared" si="2"/>
        <v>0</v>
      </c>
      <c r="L21" s="1">
        <f t="shared" si="3"/>
        <v>0</v>
      </c>
      <c r="M21" s="1"/>
      <c r="N21" s="1">
        <v>7.23</v>
      </c>
      <c r="O21" s="1"/>
      <c r="P21" s="161"/>
      <c r="Q21" s="174"/>
      <c r="R21" s="174"/>
      <c r="S21" s="150"/>
      <c r="V21" s="175"/>
      <c r="Z21">
        <v>0</v>
      </c>
    </row>
    <row r="22" spans="1:26" ht="24.95" customHeight="1" x14ac:dyDescent="0.25">
      <c r="A22" s="172"/>
      <c r="B22" s="169" t="s">
        <v>100</v>
      </c>
      <c r="C22" s="173" t="s">
        <v>148</v>
      </c>
      <c r="D22" s="169" t="s">
        <v>149</v>
      </c>
      <c r="E22" s="169" t="s">
        <v>92</v>
      </c>
      <c r="F22" s="170">
        <v>54.035000000000004</v>
      </c>
      <c r="G22" s="171"/>
      <c r="H22" s="171"/>
      <c r="I22" s="171">
        <f t="shared" si="0"/>
        <v>0</v>
      </c>
      <c r="J22" s="169">
        <f t="shared" si="1"/>
        <v>568.45000000000005</v>
      </c>
      <c r="K22" s="1">
        <f t="shared" si="2"/>
        <v>0</v>
      </c>
      <c r="L22" s="1">
        <f t="shared" si="3"/>
        <v>0</v>
      </c>
      <c r="M22" s="1"/>
      <c r="N22" s="1">
        <v>10.52</v>
      </c>
      <c r="O22" s="1"/>
      <c r="P22" s="161"/>
      <c r="Q22" s="174"/>
      <c r="R22" s="174"/>
      <c r="S22" s="150"/>
      <c r="V22" s="175"/>
      <c r="Z22">
        <v>0</v>
      </c>
    </row>
    <row r="23" spans="1:26" x14ac:dyDescent="0.25">
      <c r="A23" s="150"/>
      <c r="B23" s="150"/>
      <c r="C23" s="150"/>
      <c r="D23" s="150" t="s">
        <v>130</v>
      </c>
      <c r="E23" s="150"/>
      <c r="F23" s="168"/>
      <c r="G23" s="153"/>
      <c r="H23" s="153">
        <f>ROUND((SUM(M16:M22))/1,2)</f>
        <v>0</v>
      </c>
      <c r="I23" s="153">
        <f>ROUND((SUM(I16:I22))/1,2)</f>
        <v>0</v>
      </c>
      <c r="J23" s="150"/>
      <c r="K23" s="150"/>
      <c r="L23" s="150">
        <f>ROUND((SUM(L16:L22))/1,2)</f>
        <v>0</v>
      </c>
      <c r="M23" s="150">
        <f>ROUND((SUM(M16:M22))/1,2)</f>
        <v>0</v>
      </c>
      <c r="N23" s="150"/>
      <c r="O23" s="150"/>
      <c r="P23" s="176">
        <f>ROUND((SUM(P16:P22))/1,2)</f>
        <v>0</v>
      </c>
      <c r="Q23" s="147"/>
      <c r="R23" s="147"/>
      <c r="S23" s="176">
        <f>ROUND((SUM(S16:S22))/1,2)</f>
        <v>0</v>
      </c>
      <c r="T23" s="147"/>
      <c r="U23" s="147"/>
      <c r="V23" s="147"/>
      <c r="W23" s="147"/>
      <c r="X23" s="147"/>
      <c r="Y23" s="147"/>
      <c r="Z23" s="147"/>
    </row>
    <row r="24" spans="1:26" x14ac:dyDescent="0.25">
      <c r="A24" s="1"/>
      <c r="B24" s="1"/>
      <c r="C24" s="1"/>
      <c r="D24" s="1"/>
      <c r="E24" s="1"/>
      <c r="F24" s="161"/>
      <c r="G24" s="143"/>
      <c r="H24" s="143"/>
      <c r="I24" s="143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50"/>
      <c r="B25" s="150"/>
      <c r="C25" s="150"/>
      <c r="D25" s="150" t="s">
        <v>69</v>
      </c>
      <c r="E25" s="150"/>
      <c r="F25" s="168"/>
      <c r="G25" s="151"/>
      <c r="H25" s="151"/>
      <c r="I25" s="151"/>
      <c r="J25" s="150"/>
      <c r="K25" s="150"/>
      <c r="L25" s="150"/>
      <c r="M25" s="150"/>
      <c r="N25" s="150"/>
      <c r="O25" s="150"/>
      <c r="P25" s="150"/>
      <c r="Q25" s="147"/>
      <c r="R25" s="147"/>
      <c r="S25" s="150"/>
      <c r="T25" s="147"/>
      <c r="U25" s="147"/>
      <c r="V25" s="147"/>
      <c r="W25" s="147"/>
      <c r="X25" s="147"/>
      <c r="Y25" s="147"/>
      <c r="Z25" s="147"/>
    </row>
    <row r="26" spans="1:26" ht="24.95" customHeight="1" x14ac:dyDescent="0.25">
      <c r="A26" s="172"/>
      <c r="B26" s="169" t="s">
        <v>150</v>
      </c>
      <c r="C26" s="173" t="s">
        <v>151</v>
      </c>
      <c r="D26" s="169" t="s">
        <v>152</v>
      </c>
      <c r="E26" s="169" t="s">
        <v>112</v>
      </c>
      <c r="F26" s="170">
        <v>27.853999999999999</v>
      </c>
      <c r="G26" s="171"/>
      <c r="H26" s="171"/>
      <c r="I26" s="171">
        <f>ROUND(F26*(G26+H26),2)</f>
        <v>0</v>
      </c>
      <c r="J26" s="169">
        <f>ROUND(F26*(N26),2)</f>
        <v>76.88</v>
      </c>
      <c r="K26" s="1">
        <f>ROUND(F26*(O26),2)</f>
        <v>0</v>
      </c>
      <c r="L26" s="1">
        <f>ROUND(F26*(G26),2)</f>
        <v>0</v>
      </c>
      <c r="M26" s="1"/>
      <c r="N26" s="1">
        <v>2.76</v>
      </c>
      <c r="O26" s="1"/>
      <c r="P26" s="161"/>
      <c r="Q26" s="174"/>
      <c r="R26" s="174"/>
      <c r="S26" s="150"/>
      <c r="V26" s="175"/>
      <c r="Z26">
        <v>0</v>
      </c>
    </row>
    <row r="27" spans="1:26" x14ac:dyDescent="0.25">
      <c r="A27" s="150"/>
      <c r="B27" s="150"/>
      <c r="C27" s="150"/>
      <c r="D27" s="150" t="s">
        <v>69</v>
      </c>
      <c r="E27" s="150"/>
      <c r="F27" s="168"/>
      <c r="G27" s="153"/>
      <c r="H27" s="153"/>
      <c r="I27" s="153">
        <f>ROUND((SUM(I25:I26))/1,2)</f>
        <v>0</v>
      </c>
      <c r="J27" s="150"/>
      <c r="K27" s="150"/>
      <c r="L27" s="150">
        <f>ROUND((SUM(L25:L26))/1,2)</f>
        <v>0</v>
      </c>
      <c r="M27" s="150">
        <f>ROUND((SUM(M25:M26))/1,2)</f>
        <v>0</v>
      </c>
      <c r="N27" s="150"/>
      <c r="O27" s="150"/>
      <c r="P27" s="176"/>
      <c r="S27" s="168">
        <f>ROUND((SUM(S25:S26))/1,2)</f>
        <v>0</v>
      </c>
      <c r="V27">
        <f>ROUND((SUM(V25:V26))/1,2)</f>
        <v>0</v>
      </c>
    </row>
    <row r="28" spans="1:26" x14ac:dyDescent="0.25">
      <c r="A28" s="1"/>
      <c r="B28" s="1"/>
      <c r="C28" s="1"/>
      <c r="D28" s="1"/>
      <c r="E28" s="1"/>
      <c r="F28" s="161"/>
      <c r="G28" s="143"/>
      <c r="H28" s="143"/>
      <c r="I28" s="143"/>
      <c r="J28" s="1"/>
      <c r="K28" s="1"/>
      <c r="L28" s="1"/>
      <c r="M28" s="1"/>
      <c r="N28" s="1"/>
      <c r="O28" s="1"/>
      <c r="P28" s="1"/>
      <c r="S28" s="1"/>
    </row>
    <row r="29" spans="1:26" x14ac:dyDescent="0.25">
      <c r="A29" s="150"/>
      <c r="B29" s="150"/>
      <c r="C29" s="150"/>
      <c r="D29" s="2" t="s">
        <v>65</v>
      </c>
      <c r="E29" s="150"/>
      <c r="F29" s="168"/>
      <c r="G29" s="153"/>
      <c r="H29" s="153">
        <f>ROUND((SUM(M9:M28))/2,2)</f>
        <v>0</v>
      </c>
      <c r="I29" s="153">
        <f>ROUND((SUM(I9:I28))/2,2)</f>
        <v>0</v>
      </c>
      <c r="J29" s="150"/>
      <c r="K29" s="150"/>
      <c r="L29" s="150">
        <f>ROUND((SUM(L9:L28))/2,2)</f>
        <v>0</v>
      </c>
      <c r="M29" s="150">
        <f>ROUND((SUM(M9:M28))/2,2)</f>
        <v>0</v>
      </c>
      <c r="N29" s="150"/>
      <c r="O29" s="150"/>
      <c r="P29" s="176"/>
      <c r="S29" s="176">
        <f>ROUND((SUM(S9:S28))/2,2)</f>
        <v>0</v>
      </c>
      <c r="V29">
        <f>ROUND((SUM(V9:V28))/2,2)</f>
        <v>0</v>
      </c>
    </row>
    <row r="30" spans="1:26" x14ac:dyDescent="0.25">
      <c r="A30" s="177"/>
      <c r="B30" s="177"/>
      <c r="C30" s="177"/>
      <c r="D30" s="177" t="s">
        <v>72</v>
      </c>
      <c r="E30" s="177"/>
      <c r="F30" s="178"/>
      <c r="G30" s="179"/>
      <c r="H30" s="179">
        <f>ROUND((SUM(M9:M29))/3,2)</f>
        <v>0</v>
      </c>
      <c r="I30" s="179">
        <f>ROUND((SUM(I9:I29))/3,2)</f>
        <v>0</v>
      </c>
      <c r="J30" s="177"/>
      <c r="K30" s="177">
        <f>ROUND((SUM(K9:K29))/3,2)</f>
        <v>0</v>
      </c>
      <c r="L30" s="177">
        <f>ROUND((SUM(L9:L29))/3,2)</f>
        <v>0</v>
      </c>
      <c r="M30" s="177">
        <f>ROUND((SUM(M9:M29))/3,2)</f>
        <v>0</v>
      </c>
      <c r="N30" s="177"/>
      <c r="O30" s="177"/>
      <c r="P30" s="178"/>
      <c r="Q30" s="180"/>
      <c r="R30" s="180"/>
      <c r="S30" s="178">
        <f>ROUND((SUM(S9:S29))/3,2)</f>
        <v>0</v>
      </c>
      <c r="T30" s="180"/>
      <c r="U30" s="180"/>
      <c r="V30" s="180">
        <f>ROUND((SUM(V9:V29))/3,2)</f>
        <v>0</v>
      </c>
      <c r="Z30">
        <f>(SUM(Z9:Z29))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Oplotenie a spevnená plocha / Spevená plocha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4</vt:i4>
      </vt:variant>
    </vt:vector>
  </HeadingPairs>
  <TitlesOfParts>
    <vt:vector size="12" baseType="lpstr">
      <vt:lpstr>Rekapitulácia</vt:lpstr>
      <vt:lpstr>Krycí list stavby</vt:lpstr>
      <vt:lpstr>Kryci_list 14421</vt:lpstr>
      <vt:lpstr>Rekap 14421</vt:lpstr>
      <vt:lpstr>SO 14421</vt:lpstr>
      <vt:lpstr>Kryci_list 14422</vt:lpstr>
      <vt:lpstr>Rekap 14422</vt:lpstr>
      <vt:lpstr>SO 14422</vt:lpstr>
      <vt:lpstr>'Rekap 14421'!Názvy_tlače</vt:lpstr>
      <vt:lpstr>'Rekap 14422'!Názvy_tlače</vt:lpstr>
      <vt:lpstr>'SO 14421'!Názvy_tlače</vt:lpstr>
      <vt:lpstr>'SO 14422'!Názvy_tlače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2019-10-29T11:11:38Z</dcterms:created>
  <dcterms:modified xsi:type="dcterms:W3CDTF">2019-10-29T11:15:44Z</dcterms:modified>
</cp:coreProperties>
</file>